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mc:AlternateContent xmlns:mc="http://schemas.openxmlformats.org/markup-compatibility/2006">
    <mc:Choice Requires="x15">
      <x15ac:absPath xmlns:x15ac="http://schemas.microsoft.com/office/spreadsheetml/2010/11/ac" url="\\lg-kura-fs01\倉敷市\5001010000_保健福祉推進課\平成30年度～\0210 施設整備計画・審査会\0210 010 施設整備計画・審査会全般\02募集要領・応募様式\R7募集\老人\r07-04_倉敷市老人福祉施設整備計画募集要領（介護施設等の大規模修繕の際にあわせて行う介護ロボット・ICTの導入支援）\"/>
    </mc:Choice>
  </mc:AlternateContent>
  <bookViews>
    <workbookView xWindow="0" yWindow="0" windowWidth="18330" windowHeight="11430"/>
  </bookViews>
  <sheets>
    <sheet name="目録" sheetId="20" r:id="rId1"/>
    <sheet name="記載要領" sheetId="30" r:id="rId2"/>
    <sheet name="1-1施設と法人" sheetId="1" r:id="rId3"/>
    <sheet name="1-2施設と法人" sheetId="17" r:id="rId4"/>
    <sheet name="2用地" sheetId="38" r:id="rId5"/>
    <sheet name="3建物・設備" sheetId="2" r:id="rId6"/>
    <sheet name="【添付】経費内訳書" sheetId="58" r:id="rId7"/>
    <sheet name="4運営" sheetId="4" r:id="rId8"/>
    <sheet name="【添付】法人調書" sheetId="29" r:id="rId9"/>
    <sheet name="5資金計画" sheetId="5" r:id="rId10"/>
    <sheet name="【添付】機構借入申込計画概要 " sheetId="49" r:id="rId11"/>
    <sheet name="【添付】機構協議内容" sheetId="18" r:id="rId12"/>
    <sheet name="【添付】市中銀行協議内容" sheetId="41" r:id="rId13"/>
    <sheet name="【添付】申請額内訳" sheetId="59" r:id="rId14"/>
    <sheet name="▲申請額内訳 (幼保連携型安心こども)" sheetId="35" state="hidden" r:id="rId15"/>
    <sheet name="▲申請額内訳 (保育所型型安心こども)" sheetId="37" state="hidden" r:id="rId16"/>
    <sheet name="【添付】機構償還計画（月賦）" sheetId="53" r:id="rId17"/>
    <sheet name="【添付】償還計画(銀行)" sheetId="22" r:id="rId18"/>
    <sheet name="【添付】既往借入金の状況" sheetId="54" r:id="rId19"/>
    <sheet name="作業シート" sheetId="57" r:id="rId20"/>
  </sheets>
  <definedNames>
    <definedName name="_Key1" localSheetId="18" hidden="1">#REF!</definedName>
    <definedName name="_Order1" localSheetId="18" hidden="1">255</definedName>
    <definedName name="_Order1" hidden="1">0</definedName>
    <definedName name="_Sort" localSheetId="18" hidden="1">#REF!</definedName>
    <definedName name="_Sort" localSheetId="13" hidden="1">#REF!</definedName>
    <definedName name="_Sort" hidden="1">#REF!</definedName>
    <definedName name="kkakaa" localSheetId="18" hidden="1">#REF!</definedName>
    <definedName name="kkakaa" localSheetId="13" hidden="1">#REF!</definedName>
    <definedName name="kkakaa" hidden="1">#REF!</definedName>
    <definedName name="_xlnm.Print_Area" localSheetId="18">【添付】既往借入金の状況!$A$1:$V$52</definedName>
    <definedName name="_xlnm.Print_Area" localSheetId="11">【添付】機構協議内容!$A$1:$L$49</definedName>
    <definedName name="_xlnm.Print_Area" localSheetId="10">'【添付】機構借入申込計画概要 '!$A$2:$AF$45</definedName>
    <definedName name="_xlnm.Print_Area" localSheetId="16">'【添付】機構償還計画（月賦）'!$A$1:$M$377</definedName>
    <definedName name="_xlnm.Print_Area" localSheetId="6">【添付】経費内訳書!$A$1:$J$94</definedName>
    <definedName name="_xlnm.Print_Area" localSheetId="12">【添付】市中銀行協議内容!$A$1:$L$49</definedName>
    <definedName name="_xlnm.Print_Area" localSheetId="17">'【添付】償還計画(銀行)'!$A$2:$P$37</definedName>
    <definedName name="_xlnm.Print_Area" localSheetId="13">【添付】申請額内訳!$A$2:$O$25</definedName>
    <definedName name="_xlnm.Print_Area" localSheetId="8">【添付】法人調書!$A$1:$AA$79</definedName>
    <definedName name="_xlnm.Print_Area" localSheetId="15">'▲申請額内訳 (保育所型型安心こども)'!$A$2:$R$50</definedName>
    <definedName name="_xlnm.Print_Area" localSheetId="14">'▲申請額内訳 (幼保連携型安心こども)'!$A$2:$R$50</definedName>
    <definedName name="_xlnm.Print_Area" localSheetId="2">'1-1施設と法人'!$A$1:$M$46</definedName>
    <definedName name="_xlnm.Print_Area" localSheetId="3">'1-2施設と法人'!$A$1:$J$38</definedName>
    <definedName name="_xlnm.Print_Area" localSheetId="4">'2用地'!$A$1:$I$21</definedName>
    <definedName name="_xlnm.Print_Area" localSheetId="5">'3建物・設備'!$A$1:$K$36</definedName>
    <definedName name="_xlnm.Print_Area" localSheetId="7">'4運営'!$A$1:$L$48</definedName>
    <definedName name="_xlnm.Print_Area" localSheetId="9">'5資金計画'!$A$1:$AF$53</definedName>
    <definedName name="_xlnm.Print_Area" localSheetId="1">記載要領!$A$1:$C$23</definedName>
    <definedName name="_xlnm.Print_Area" localSheetId="0">目録!$A$1:$M$42</definedName>
    <definedName name="_xlnm.Print_Titles" localSheetId="16">'【添付】機構償還計画（月賦）'!$1:$8</definedName>
    <definedName name="_xlnm.Print_Titles" localSheetId="0">目録!$1:$2</definedName>
    <definedName name="satei" hidden="1">255</definedName>
    <definedName name="Z_31837AC1_2DDB_4F99_8C76_13BFEDC2908B_.wvu.PrintArea" localSheetId="16" hidden="1">'【添付】機構償還計画（月賦）'!$A$1:$M$377</definedName>
    <definedName name="Z_31837AC1_2DDB_4F99_8C76_13BFEDC2908B_.wvu.PrintTitles" localSheetId="16" hidden="1">'【添付】機構償還計画（月賦）'!$1:$8</definedName>
    <definedName name="あ" localSheetId="18" hidden="1">#REF!</definedName>
    <definedName name="あ" localSheetId="13" hidden="1">#REF!</definedName>
    <definedName name="あ" hidden="1">#REF!</definedName>
    <definedName name="あ１" localSheetId="15">#REF!</definedName>
    <definedName name="あ１" localSheetId="14">#REF!</definedName>
    <definedName name="い" localSheetId="13" hidden="1">#REF!</definedName>
    <definedName name="い" hidden="1">#REF!</definedName>
    <definedName name="げんかしょうきゃく" localSheetId="13" hidden="1">#REF!</definedName>
    <definedName name="げんかしょうきゃく" hidden="1">#REF!</definedName>
    <definedName name="しゅうし" hidden="1">#REF!</definedName>
    <definedName name="査定根拠" hidden="1">0</definedName>
    <definedName name="借入金" hidden="1">#REF!</definedName>
    <definedName name="償還２" localSheetId="18" hidden="1">#REF!</definedName>
    <definedName name="償還２" hidden="1">#REF!</definedName>
    <definedName name="人件費算出" localSheetId="18" hidden="1">#REF!</definedName>
    <definedName name="人件費算出" hidden="1">#REF!</definedName>
    <definedName name="人件費算出菅野" hidden="1">0</definedName>
    <definedName name="人件費積算" hidden="1">#REF!</definedName>
  </definedNames>
  <calcPr calcId="162913"/>
</workbook>
</file>

<file path=xl/calcChain.xml><?xml version="1.0" encoding="utf-8"?>
<calcChain xmlns="http://schemas.openxmlformats.org/spreadsheetml/2006/main">
  <c r="H34" i="58" l="1"/>
  <c r="H23" i="58"/>
  <c r="C9" i="57" l="1"/>
  <c r="U34" i="49" l="1"/>
  <c r="B34" i="49"/>
  <c r="Z34" i="49" s="1"/>
  <c r="Q31" i="49"/>
  <c r="G31" i="49"/>
  <c r="Z30" i="49"/>
  <c r="Z29" i="49"/>
  <c r="Z31" i="49" s="1"/>
  <c r="B25" i="49"/>
  <c r="Z25" i="49" s="1"/>
  <c r="N21" i="49"/>
  <c r="AB21" i="49" s="1"/>
  <c r="AB20" i="49"/>
  <c r="M25" i="49" s="1"/>
  <c r="AB17" i="49"/>
  <c r="AD13" i="49"/>
  <c r="X13" i="49"/>
  <c r="Q13" i="49"/>
  <c r="AI11" i="49"/>
  <c r="AD10" i="49"/>
  <c r="AA10" i="49"/>
  <c r="AA13" i="49" s="1"/>
  <c r="X10" i="49"/>
  <c r="U10" i="49"/>
  <c r="U13" i="49" s="1"/>
  <c r="Q10" i="49"/>
  <c r="M10" i="49"/>
  <c r="M13" i="49" s="1"/>
  <c r="AI9" i="49"/>
  <c r="I8" i="49"/>
  <c r="I10" i="49" s="1"/>
  <c r="I13" i="49" l="1"/>
  <c r="AI13" i="49" s="1"/>
  <c r="AI10" i="49"/>
  <c r="U25" i="49"/>
  <c r="AI8" i="49"/>
  <c r="J15" i="59"/>
  <c r="G15" i="59"/>
  <c r="F15" i="59"/>
  <c r="E15" i="59"/>
  <c r="L13" i="59"/>
  <c r="L15" i="59" s="1"/>
  <c r="H13" i="59"/>
  <c r="H15" i="59" s="1"/>
  <c r="I13" i="59" l="1"/>
  <c r="M13" i="59" l="1"/>
  <c r="M15" i="59" s="1"/>
  <c r="N15" i="59" s="1"/>
  <c r="I15" i="59"/>
  <c r="H7" i="58" l="1"/>
  <c r="H8" i="58"/>
  <c r="H9" i="58"/>
  <c r="H10" i="58"/>
  <c r="H11" i="58"/>
  <c r="H12" i="58"/>
  <c r="J12" i="58"/>
  <c r="H13" i="58"/>
  <c r="J13" i="58"/>
  <c r="H14" i="58"/>
  <c r="J14" i="58"/>
  <c r="H15" i="58"/>
  <c r="J15" i="58"/>
  <c r="H16" i="58"/>
  <c r="J16" i="58"/>
  <c r="H83" i="58"/>
  <c r="H82" i="58"/>
  <c r="H79" i="58"/>
  <c r="H78" i="58"/>
  <c r="H77" i="58"/>
  <c r="H85" i="58" l="1"/>
  <c r="H87" i="58" s="1"/>
  <c r="H89" i="58"/>
  <c r="H42" i="58"/>
  <c r="H43" i="58"/>
  <c r="H44" i="58"/>
  <c r="H45" i="58"/>
  <c r="H46" i="58"/>
  <c r="H47" i="58"/>
  <c r="H48" i="58"/>
  <c r="H30" i="58"/>
  <c r="H31" i="58"/>
  <c r="H32" i="58"/>
  <c r="H33" i="58"/>
  <c r="H17" i="58"/>
  <c r="H18" i="58"/>
  <c r="H19" i="58"/>
  <c r="H20" i="58"/>
  <c r="H21" i="58"/>
  <c r="H22" i="58"/>
  <c r="J67" i="58" l="1"/>
  <c r="I67" i="58"/>
  <c r="J66" i="58"/>
  <c r="I66" i="58"/>
  <c r="J65" i="58"/>
  <c r="J61" i="58"/>
  <c r="J60" i="58"/>
  <c r="J59" i="58"/>
  <c r="J58" i="58"/>
  <c r="J57" i="58"/>
  <c r="J56" i="58"/>
  <c r="J55" i="58"/>
  <c r="J54" i="58"/>
  <c r="J53" i="58"/>
  <c r="J52" i="58"/>
  <c r="J51" i="58"/>
  <c r="J49" i="58"/>
  <c r="J48" i="58"/>
  <c r="J47" i="58"/>
  <c r="J46" i="58"/>
  <c r="J45" i="58"/>
  <c r="J44" i="58"/>
  <c r="J43" i="58"/>
  <c r="J42" i="58"/>
  <c r="J41" i="58"/>
  <c r="H41" i="58"/>
  <c r="J40" i="58"/>
  <c r="H40" i="58"/>
  <c r="J39" i="58"/>
  <c r="H39" i="58"/>
  <c r="J38" i="58"/>
  <c r="H38" i="58"/>
  <c r="J37" i="58"/>
  <c r="H37" i="58"/>
  <c r="H49" i="58" s="1"/>
  <c r="J34" i="58"/>
  <c r="J33" i="58"/>
  <c r="J32" i="58"/>
  <c r="J31" i="58"/>
  <c r="J30" i="58"/>
  <c r="J29" i="58"/>
  <c r="H29" i="58"/>
  <c r="J28" i="58"/>
  <c r="H28" i="58"/>
  <c r="J27" i="58"/>
  <c r="H27" i="58"/>
  <c r="J26" i="58"/>
  <c r="H26" i="58"/>
  <c r="J25" i="58"/>
  <c r="H25" i="58"/>
  <c r="J24" i="58"/>
  <c r="J23" i="58"/>
  <c r="J22" i="58"/>
  <c r="J21" i="58"/>
  <c r="J20" i="58"/>
  <c r="J19" i="58"/>
  <c r="J18" i="58"/>
  <c r="J17" i="58"/>
  <c r="J91" i="58" l="1"/>
  <c r="I91" i="58"/>
  <c r="J90" i="58"/>
  <c r="I90" i="58"/>
  <c r="H63" i="58" l="1"/>
  <c r="H65" i="58" s="1"/>
  <c r="H67" i="58" s="1"/>
  <c r="H91" i="58" l="1"/>
  <c r="E30" i="1"/>
  <c r="E28" i="1"/>
  <c r="L12" i="54" l="1"/>
  <c r="C3" i="57" l="1"/>
  <c r="C4" i="57"/>
  <c r="C5" i="57"/>
  <c r="C6" i="57"/>
  <c r="C7" i="57"/>
  <c r="C8" i="57"/>
  <c r="C10" i="57"/>
  <c r="C11" i="57"/>
  <c r="C12" i="57"/>
  <c r="C13" i="57"/>
  <c r="C14" i="57"/>
  <c r="C15" i="57"/>
  <c r="C2" i="57"/>
  <c r="V45" i="54" l="1"/>
  <c r="U45" i="54"/>
  <c r="T45" i="54"/>
  <c r="S45" i="54"/>
  <c r="R45" i="54"/>
  <c r="Q45" i="54"/>
  <c r="P45" i="54"/>
  <c r="O45" i="54"/>
  <c r="N45" i="54"/>
  <c r="M45" i="54"/>
  <c r="L45" i="54"/>
  <c r="K45" i="54"/>
  <c r="V44" i="54"/>
  <c r="U44" i="54"/>
  <c r="T44" i="54"/>
  <c r="S44" i="54"/>
  <c r="R44" i="54"/>
  <c r="Q44" i="54"/>
  <c r="P44" i="54"/>
  <c r="O44" i="54"/>
  <c r="N44" i="54"/>
  <c r="M44" i="54"/>
  <c r="L44" i="54"/>
  <c r="K44" i="54"/>
  <c r="E44" i="54"/>
  <c r="D44" i="54"/>
  <c r="V37" i="54"/>
  <c r="U37" i="54"/>
  <c r="T37" i="54"/>
  <c r="S37" i="54"/>
  <c r="R37" i="54"/>
  <c r="Q37" i="54"/>
  <c r="P37" i="54"/>
  <c r="O37" i="54"/>
  <c r="N37" i="54"/>
  <c r="M37" i="54"/>
  <c r="L37" i="54"/>
  <c r="K37" i="54"/>
  <c r="V36" i="54"/>
  <c r="U36" i="54"/>
  <c r="T36" i="54"/>
  <c r="S36" i="54"/>
  <c r="R36" i="54"/>
  <c r="Q36" i="54"/>
  <c r="P36" i="54"/>
  <c r="O36" i="54"/>
  <c r="N36" i="54"/>
  <c r="M36" i="54"/>
  <c r="L36" i="54"/>
  <c r="K36" i="54"/>
  <c r="E36" i="54"/>
  <c r="D36" i="54"/>
  <c r="V27" i="54"/>
  <c r="V47" i="54" s="1"/>
  <c r="U27" i="54"/>
  <c r="U47" i="54" s="1"/>
  <c r="T27" i="54"/>
  <c r="T47" i="54" s="1"/>
  <c r="S27" i="54"/>
  <c r="S47" i="54" s="1"/>
  <c r="R27" i="54"/>
  <c r="R47" i="54" s="1"/>
  <c r="Q27" i="54"/>
  <c r="Q47" i="54" s="1"/>
  <c r="P27" i="54"/>
  <c r="P47" i="54" s="1"/>
  <c r="O27" i="54"/>
  <c r="O47" i="54" s="1"/>
  <c r="N27" i="54"/>
  <c r="N47" i="54" s="1"/>
  <c r="M27" i="54"/>
  <c r="M47" i="54" s="1"/>
  <c r="L27" i="54"/>
  <c r="L47" i="54" s="1"/>
  <c r="K27" i="54"/>
  <c r="K47" i="54" s="1"/>
  <c r="V26" i="54"/>
  <c r="V46" i="54" s="1"/>
  <c r="U26" i="54"/>
  <c r="U46" i="54" s="1"/>
  <c r="T26" i="54"/>
  <c r="T46" i="54" s="1"/>
  <c r="S26" i="54"/>
  <c r="S46" i="54" s="1"/>
  <c r="R26" i="54"/>
  <c r="R46" i="54" s="1"/>
  <c r="Q26" i="54"/>
  <c r="Q46" i="54" s="1"/>
  <c r="P26" i="54"/>
  <c r="P46" i="54" s="1"/>
  <c r="O26" i="54"/>
  <c r="O46" i="54" s="1"/>
  <c r="N26" i="54"/>
  <c r="N46" i="54" s="1"/>
  <c r="M26" i="54"/>
  <c r="M46" i="54" s="1"/>
  <c r="L26" i="54"/>
  <c r="K26" i="54"/>
  <c r="K46" i="54" s="1"/>
  <c r="E26" i="54"/>
  <c r="E46" i="54" s="1"/>
  <c r="D26" i="54"/>
  <c r="D46" i="54" s="1"/>
  <c r="R12" i="54"/>
  <c r="Q12" i="54"/>
  <c r="M12" i="54"/>
  <c r="N12" i="54" s="1"/>
  <c r="M371" i="53"/>
  <c r="M370" i="53"/>
  <c r="L369" i="53"/>
  <c r="K369" i="53"/>
  <c r="J369" i="53"/>
  <c r="I369" i="53"/>
  <c r="M368" i="53"/>
  <c r="M367" i="53"/>
  <c r="M366" i="53"/>
  <c r="M365" i="53"/>
  <c r="M364" i="53"/>
  <c r="M363" i="53"/>
  <c r="M362" i="53"/>
  <c r="M361" i="53"/>
  <c r="M360" i="53"/>
  <c r="M359" i="53"/>
  <c r="M358" i="53"/>
  <c r="M357" i="53"/>
  <c r="M356" i="53"/>
  <c r="M355" i="53"/>
  <c r="M354" i="53"/>
  <c r="M353" i="53"/>
  <c r="M352" i="53"/>
  <c r="M351" i="53"/>
  <c r="M350" i="53"/>
  <c r="M349" i="53"/>
  <c r="M348" i="53"/>
  <c r="M347" i="53"/>
  <c r="M346" i="53"/>
  <c r="M345" i="53"/>
  <c r="M344" i="53"/>
  <c r="M343" i="53"/>
  <c r="M342" i="53"/>
  <c r="M341" i="53"/>
  <c r="M340" i="53"/>
  <c r="M339" i="53"/>
  <c r="M338" i="53"/>
  <c r="M337" i="53"/>
  <c r="M336" i="53"/>
  <c r="M335" i="53"/>
  <c r="M334" i="53"/>
  <c r="M333" i="53"/>
  <c r="M332" i="53"/>
  <c r="M331" i="53"/>
  <c r="M330" i="53"/>
  <c r="M329" i="53"/>
  <c r="M328" i="53"/>
  <c r="M327" i="53"/>
  <c r="M326" i="53"/>
  <c r="M325" i="53"/>
  <c r="M324" i="53"/>
  <c r="M323" i="53"/>
  <c r="M322" i="53"/>
  <c r="M321" i="53"/>
  <c r="M320" i="53"/>
  <c r="M319" i="53"/>
  <c r="M318" i="53"/>
  <c r="M317" i="53"/>
  <c r="M316" i="53"/>
  <c r="M315" i="53"/>
  <c r="M314" i="53"/>
  <c r="M313" i="53"/>
  <c r="M312" i="53"/>
  <c r="M311" i="53"/>
  <c r="M310" i="53"/>
  <c r="M309" i="53"/>
  <c r="M308" i="53"/>
  <c r="M307" i="53"/>
  <c r="M306" i="53"/>
  <c r="M305" i="53"/>
  <c r="M304" i="53"/>
  <c r="M303" i="53"/>
  <c r="M302" i="53"/>
  <c r="M301" i="53"/>
  <c r="M300" i="53"/>
  <c r="M299" i="53"/>
  <c r="M298" i="53"/>
  <c r="M297" i="53"/>
  <c r="M296" i="53"/>
  <c r="M295" i="53"/>
  <c r="M294" i="53"/>
  <c r="M293" i="53"/>
  <c r="M292" i="53"/>
  <c r="M291" i="53"/>
  <c r="M290" i="53"/>
  <c r="M289" i="53"/>
  <c r="M288" i="53"/>
  <c r="M287" i="53"/>
  <c r="M286" i="53"/>
  <c r="M285" i="53"/>
  <c r="M284" i="53"/>
  <c r="M283" i="53"/>
  <c r="M282" i="53"/>
  <c r="M281" i="53"/>
  <c r="M280" i="53"/>
  <c r="M279" i="53"/>
  <c r="M278" i="53"/>
  <c r="M277" i="53"/>
  <c r="M276" i="53"/>
  <c r="M275" i="53"/>
  <c r="M274" i="53"/>
  <c r="M273" i="53"/>
  <c r="M272" i="53"/>
  <c r="M271" i="53"/>
  <c r="M270" i="53"/>
  <c r="M269" i="53"/>
  <c r="M268" i="53"/>
  <c r="M267" i="53"/>
  <c r="M266" i="53"/>
  <c r="M265" i="53"/>
  <c r="M264" i="53"/>
  <c r="M263" i="53"/>
  <c r="M262" i="53"/>
  <c r="M261" i="53"/>
  <c r="M260" i="53"/>
  <c r="M259" i="53"/>
  <c r="M258" i="53"/>
  <c r="M257" i="53"/>
  <c r="M256" i="53"/>
  <c r="M255" i="53"/>
  <c r="M254" i="53"/>
  <c r="M253" i="53"/>
  <c r="M252" i="53"/>
  <c r="M251" i="53"/>
  <c r="M250" i="53"/>
  <c r="M249" i="53"/>
  <c r="M248" i="53"/>
  <c r="M247" i="53"/>
  <c r="M246" i="53"/>
  <c r="M245" i="53"/>
  <c r="M244" i="53"/>
  <c r="M243" i="53"/>
  <c r="M242" i="53"/>
  <c r="M241" i="53"/>
  <c r="M240" i="53"/>
  <c r="M239" i="53"/>
  <c r="M238" i="53"/>
  <c r="M237" i="53"/>
  <c r="M236" i="53"/>
  <c r="M235" i="53"/>
  <c r="M234" i="53"/>
  <c r="M233" i="53"/>
  <c r="M232" i="53"/>
  <c r="M231" i="53"/>
  <c r="M230" i="53"/>
  <c r="M229" i="53"/>
  <c r="M228" i="53"/>
  <c r="M227" i="53"/>
  <c r="M226" i="53"/>
  <c r="M225" i="53"/>
  <c r="M224" i="53"/>
  <c r="M223" i="53"/>
  <c r="M222" i="53"/>
  <c r="M221" i="53"/>
  <c r="M220" i="53"/>
  <c r="M219" i="53"/>
  <c r="M218" i="53"/>
  <c r="M217" i="53"/>
  <c r="M216" i="53"/>
  <c r="M215" i="53"/>
  <c r="M214" i="53"/>
  <c r="M213" i="53"/>
  <c r="M212" i="53"/>
  <c r="M211" i="53"/>
  <c r="M210" i="53"/>
  <c r="M209" i="53"/>
  <c r="M208" i="53"/>
  <c r="M207" i="53"/>
  <c r="M206" i="53"/>
  <c r="M205" i="53"/>
  <c r="M204" i="53"/>
  <c r="M203" i="53"/>
  <c r="M202" i="53"/>
  <c r="M201" i="53"/>
  <c r="M200" i="53"/>
  <c r="M199" i="53"/>
  <c r="M198" i="53"/>
  <c r="M197" i="53"/>
  <c r="M196" i="53"/>
  <c r="M195" i="53"/>
  <c r="M194" i="53"/>
  <c r="M193" i="53"/>
  <c r="M192" i="53"/>
  <c r="M191" i="53"/>
  <c r="M190" i="53"/>
  <c r="M189" i="53"/>
  <c r="M188" i="53"/>
  <c r="M187" i="53"/>
  <c r="M186" i="53"/>
  <c r="M185" i="53"/>
  <c r="M184" i="53"/>
  <c r="M183" i="53"/>
  <c r="M182" i="53"/>
  <c r="M181" i="53"/>
  <c r="M180" i="53"/>
  <c r="M179" i="53"/>
  <c r="M178" i="53"/>
  <c r="M177" i="53"/>
  <c r="M176" i="53"/>
  <c r="M175" i="53"/>
  <c r="M174" i="53"/>
  <c r="M173" i="53"/>
  <c r="M172" i="53"/>
  <c r="M171" i="53"/>
  <c r="M170" i="53"/>
  <c r="M169" i="53"/>
  <c r="M168" i="53"/>
  <c r="M167" i="53"/>
  <c r="M166" i="53"/>
  <c r="M165" i="53"/>
  <c r="M164" i="53"/>
  <c r="M163" i="53"/>
  <c r="M162" i="53"/>
  <c r="M161" i="53"/>
  <c r="M160" i="53"/>
  <c r="M159" i="53"/>
  <c r="M158" i="53"/>
  <c r="M157" i="53"/>
  <c r="M156" i="53"/>
  <c r="M155" i="53"/>
  <c r="M154" i="53"/>
  <c r="M153" i="53"/>
  <c r="M152" i="53"/>
  <c r="M151" i="53"/>
  <c r="M150" i="53"/>
  <c r="M149" i="53"/>
  <c r="M148" i="53"/>
  <c r="M147" i="53"/>
  <c r="M146" i="53"/>
  <c r="M145" i="53"/>
  <c r="M144" i="53"/>
  <c r="M143" i="53"/>
  <c r="M142" i="53"/>
  <c r="M141" i="53"/>
  <c r="M140" i="53"/>
  <c r="M139" i="53"/>
  <c r="M138" i="53"/>
  <c r="M137" i="53"/>
  <c r="M136" i="53"/>
  <c r="M135" i="53"/>
  <c r="M134" i="53"/>
  <c r="M133" i="53"/>
  <c r="M132" i="53"/>
  <c r="M131" i="53"/>
  <c r="M130" i="53"/>
  <c r="M129" i="53"/>
  <c r="M128" i="53"/>
  <c r="M127" i="53"/>
  <c r="M126" i="53"/>
  <c r="M125" i="53"/>
  <c r="M124" i="53"/>
  <c r="M123" i="53"/>
  <c r="M122" i="53"/>
  <c r="M121" i="53"/>
  <c r="M120" i="53"/>
  <c r="M119" i="53"/>
  <c r="M118" i="53"/>
  <c r="M117" i="53"/>
  <c r="M116" i="53"/>
  <c r="M115" i="53"/>
  <c r="M114" i="53"/>
  <c r="M113" i="53"/>
  <c r="M112" i="53"/>
  <c r="M111" i="53"/>
  <c r="M110" i="53"/>
  <c r="M109" i="53"/>
  <c r="M108" i="53"/>
  <c r="M107" i="53"/>
  <c r="M106" i="53"/>
  <c r="M105" i="53"/>
  <c r="M104" i="53"/>
  <c r="M103" i="53"/>
  <c r="M102" i="53"/>
  <c r="M101" i="53"/>
  <c r="M100" i="53"/>
  <c r="M99" i="53"/>
  <c r="M98" i="53"/>
  <c r="M97" i="53"/>
  <c r="M96" i="53"/>
  <c r="M95" i="53"/>
  <c r="M94" i="53"/>
  <c r="M93" i="53"/>
  <c r="M92" i="53"/>
  <c r="M91" i="53"/>
  <c r="M90" i="53"/>
  <c r="M89" i="53"/>
  <c r="M88" i="53"/>
  <c r="M87" i="53"/>
  <c r="M86" i="53"/>
  <c r="M85" i="53"/>
  <c r="M84" i="53"/>
  <c r="M83" i="53"/>
  <c r="M82" i="53"/>
  <c r="M81" i="53"/>
  <c r="M80" i="53"/>
  <c r="M79" i="53"/>
  <c r="M78" i="53"/>
  <c r="M77" i="53"/>
  <c r="M76" i="53"/>
  <c r="M75" i="53"/>
  <c r="M74" i="53"/>
  <c r="M73" i="53"/>
  <c r="M72" i="53"/>
  <c r="M71" i="53"/>
  <c r="M70" i="53"/>
  <c r="M69" i="53"/>
  <c r="M68" i="53"/>
  <c r="M67" i="53"/>
  <c r="M66" i="53"/>
  <c r="M65" i="53"/>
  <c r="M64" i="53"/>
  <c r="M63" i="53"/>
  <c r="M62" i="53"/>
  <c r="M61" i="53"/>
  <c r="M60" i="53"/>
  <c r="M59" i="53"/>
  <c r="M58" i="53"/>
  <c r="M57" i="53"/>
  <c r="M56" i="53"/>
  <c r="M55" i="53"/>
  <c r="M54" i="53"/>
  <c r="M53" i="53"/>
  <c r="M52" i="53"/>
  <c r="M51" i="53"/>
  <c r="M50" i="53"/>
  <c r="M49" i="53"/>
  <c r="M48" i="53"/>
  <c r="M47" i="53"/>
  <c r="M46" i="53"/>
  <c r="M45" i="53"/>
  <c r="M44" i="53"/>
  <c r="D44" i="53"/>
  <c r="C44" i="53"/>
  <c r="B44" i="53" s="1"/>
  <c r="M43" i="53"/>
  <c r="D43" i="53"/>
  <c r="C43" i="53"/>
  <c r="M42" i="53"/>
  <c r="D42" i="53"/>
  <c r="C42" i="53"/>
  <c r="B42" i="53" s="1"/>
  <c r="M41" i="53"/>
  <c r="D41" i="53"/>
  <c r="C41" i="53"/>
  <c r="B41" i="53"/>
  <c r="M40" i="53"/>
  <c r="D40" i="53"/>
  <c r="C40" i="53"/>
  <c r="M39" i="53"/>
  <c r="D39" i="53"/>
  <c r="C39" i="53"/>
  <c r="B39" i="53" s="1"/>
  <c r="M38" i="53"/>
  <c r="D38" i="53"/>
  <c r="C38" i="53"/>
  <c r="B38" i="53" s="1"/>
  <c r="M37" i="53"/>
  <c r="D37" i="53"/>
  <c r="C37" i="53"/>
  <c r="B37" i="53"/>
  <c r="M36" i="53"/>
  <c r="D36" i="53"/>
  <c r="C36" i="53"/>
  <c r="M35" i="53"/>
  <c r="D35" i="53"/>
  <c r="C35" i="53"/>
  <c r="B35" i="53" s="1"/>
  <c r="M34" i="53"/>
  <c r="D34" i="53"/>
  <c r="C34" i="53"/>
  <c r="B34" i="53" s="1"/>
  <c r="M33" i="53"/>
  <c r="D33" i="53"/>
  <c r="C33" i="53"/>
  <c r="B33" i="53"/>
  <c r="M32" i="53"/>
  <c r="D32" i="53"/>
  <c r="C32" i="53"/>
  <c r="B32" i="53"/>
  <c r="M31" i="53"/>
  <c r="D31" i="53"/>
  <c r="C31" i="53"/>
  <c r="B31" i="53"/>
  <c r="M30" i="53"/>
  <c r="D30" i="53"/>
  <c r="C30" i="53"/>
  <c r="B30" i="53"/>
  <c r="M29" i="53"/>
  <c r="D29" i="53"/>
  <c r="C29" i="53"/>
  <c r="B29" i="53"/>
  <c r="M28" i="53"/>
  <c r="D28" i="53"/>
  <c r="C28" i="53"/>
  <c r="B28" i="53"/>
  <c r="M27" i="53"/>
  <c r="D27" i="53"/>
  <c r="C27" i="53"/>
  <c r="B27" i="53"/>
  <c r="M26" i="53"/>
  <c r="D26" i="53"/>
  <c r="C26" i="53"/>
  <c r="B26" i="53"/>
  <c r="M25" i="53"/>
  <c r="D25" i="53"/>
  <c r="C25" i="53"/>
  <c r="B25" i="53"/>
  <c r="M24" i="53"/>
  <c r="D24" i="53"/>
  <c r="C24" i="53"/>
  <c r="B24" i="53"/>
  <c r="M23" i="53"/>
  <c r="D23" i="53"/>
  <c r="C23" i="53"/>
  <c r="M22" i="53"/>
  <c r="D22" i="53"/>
  <c r="C22" i="53"/>
  <c r="B22" i="53" s="1"/>
  <c r="M21" i="53"/>
  <c r="D21" i="53"/>
  <c r="C21" i="53"/>
  <c r="B21" i="53" s="1"/>
  <c r="M20" i="53"/>
  <c r="D20" i="53"/>
  <c r="C20" i="53"/>
  <c r="M19" i="53"/>
  <c r="D19" i="53"/>
  <c r="C19" i="53"/>
  <c r="B19" i="53" s="1"/>
  <c r="M18" i="53"/>
  <c r="D18" i="53"/>
  <c r="C18" i="53"/>
  <c r="M17" i="53"/>
  <c r="D17" i="53"/>
  <c r="C17" i="53"/>
  <c r="B17" i="53" s="1"/>
  <c r="M16" i="53"/>
  <c r="D16" i="53"/>
  <c r="C16" i="53"/>
  <c r="B16" i="53" s="1"/>
  <c r="M15" i="53"/>
  <c r="D15" i="53"/>
  <c r="C15" i="53"/>
  <c r="B15" i="53"/>
  <c r="M14" i="53"/>
  <c r="D14" i="53"/>
  <c r="C14" i="53"/>
  <c r="M13" i="53"/>
  <c r="D13" i="53"/>
  <c r="C13" i="53"/>
  <c r="B13" i="53" s="1"/>
  <c r="M12" i="53"/>
  <c r="D12" i="53"/>
  <c r="C12" i="53"/>
  <c r="B12" i="53" s="1"/>
  <c r="Y11" i="53"/>
  <c r="M11" i="53"/>
  <c r="D11" i="53"/>
  <c r="C11" i="53"/>
  <c r="B11" i="53" s="1"/>
  <c r="AA10" i="53"/>
  <c r="Y10" i="53" s="1"/>
  <c r="M10" i="53"/>
  <c r="D10" i="53"/>
  <c r="C10" i="53"/>
  <c r="B10" i="53"/>
  <c r="P9" i="53"/>
  <c r="AA9" i="53" s="1"/>
  <c r="M9" i="53"/>
  <c r="D9" i="53"/>
  <c r="C9" i="53"/>
  <c r="B9" i="53"/>
  <c r="I2" i="53"/>
  <c r="G2" i="53"/>
  <c r="C2" i="53"/>
  <c r="L46" i="54" l="1"/>
  <c r="B14" i="53"/>
  <c r="B18" i="53"/>
  <c r="H19" i="53" s="1"/>
  <c r="R20" i="53" s="1"/>
  <c r="B20" i="53"/>
  <c r="B23" i="53"/>
  <c r="B36" i="53"/>
  <c r="H43" i="53" s="1"/>
  <c r="R22" i="53" s="1"/>
  <c r="B40" i="53"/>
  <c r="B43" i="53"/>
  <c r="T12" i="54"/>
  <c r="O12" i="54"/>
  <c r="S12" i="54"/>
  <c r="D45" i="53"/>
  <c r="D46" i="53" s="1"/>
  <c r="E41" i="53"/>
  <c r="F41" i="53" s="1"/>
  <c r="A41" i="53" s="1"/>
  <c r="E39" i="53"/>
  <c r="F39" i="53" s="1"/>
  <c r="A39" i="53" s="1"/>
  <c r="E37" i="53"/>
  <c r="F37" i="53" s="1"/>
  <c r="A37" i="53" s="1"/>
  <c r="E35" i="53"/>
  <c r="F35" i="53" s="1"/>
  <c r="A35" i="53" s="1"/>
  <c r="E33" i="53"/>
  <c r="F33" i="53" s="1"/>
  <c r="E32" i="53"/>
  <c r="F32" i="53" s="1"/>
  <c r="A32" i="53" s="1"/>
  <c r="E31" i="53"/>
  <c r="F31" i="53" s="1"/>
  <c r="A31" i="53" s="1"/>
  <c r="E30" i="53"/>
  <c r="F30" i="53" s="1"/>
  <c r="A30" i="53" s="1"/>
  <c r="E29" i="53"/>
  <c r="F29" i="53" s="1"/>
  <c r="A29" i="53" s="1"/>
  <c r="E28" i="53"/>
  <c r="F28" i="53" s="1"/>
  <c r="A28" i="53" s="1"/>
  <c r="E27" i="53"/>
  <c r="F27" i="53" s="1"/>
  <c r="A27" i="53" s="1"/>
  <c r="E26" i="53"/>
  <c r="F26" i="53" s="1"/>
  <c r="A26" i="53" s="1"/>
  <c r="E25" i="53"/>
  <c r="F25" i="53" s="1"/>
  <c r="A25" i="53" s="1"/>
  <c r="E24" i="53"/>
  <c r="F24" i="53" s="1"/>
  <c r="A24" i="53" s="1"/>
  <c r="E22" i="53"/>
  <c r="F22" i="53" s="1"/>
  <c r="A22" i="53" s="1"/>
  <c r="E17" i="53"/>
  <c r="F17" i="53" s="1"/>
  <c r="A17" i="53" s="1"/>
  <c r="E15" i="53"/>
  <c r="F15" i="53" s="1"/>
  <c r="A15" i="53" s="1"/>
  <c r="E13" i="53"/>
  <c r="F13" i="53" s="1"/>
  <c r="A13" i="53" s="1"/>
  <c r="E10" i="53"/>
  <c r="F10" i="53" s="1"/>
  <c r="A10" i="53" s="1"/>
  <c r="Y9" i="53"/>
  <c r="E9" i="53"/>
  <c r="E11" i="53"/>
  <c r="F11" i="53" s="1"/>
  <c r="A11" i="53" s="1"/>
  <c r="E12" i="53"/>
  <c r="F12" i="53" s="1"/>
  <c r="A12" i="53" s="1"/>
  <c r="E14" i="53"/>
  <c r="F14" i="53" s="1"/>
  <c r="A14" i="53" s="1"/>
  <c r="E16" i="53"/>
  <c r="F16" i="53" s="1"/>
  <c r="A16" i="53" s="1"/>
  <c r="E18" i="53"/>
  <c r="E19" i="53"/>
  <c r="F19" i="53" s="1"/>
  <c r="A19" i="53" s="1"/>
  <c r="E20" i="53"/>
  <c r="F20" i="53" s="1"/>
  <c r="A20" i="53" s="1"/>
  <c r="H31" i="53"/>
  <c r="R21" i="53" s="1"/>
  <c r="E21" i="53"/>
  <c r="F21" i="53" s="1"/>
  <c r="E23" i="53"/>
  <c r="F23" i="53" s="1"/>
  <c r="A23" i="53" s="1"/>
  <c r="E45" i="53"/>
  <c r="E34" i="53"/>
  <c r="F34" i="53" s="1"/>
  <c r="A34" i="53" s="1"/>
  <c r="E36" i="53"/>
  <c r="F36" i="53" s="1"/>
  <c r="A36" i="53" s="1"/>
  <c r="E38" i="53"/>
  <c r="F38" i="53" s="1"/>
  <c r="A38" i="53" s="1"/>
  <c r="E40" i="53"/>
  <c r="F40" i="53" s="1"/>
  <c r="A40" i="53" s="1"/>
  <c r="E42" i="53"/>
  <c r="F42" i="53" s="1"/>
  <c r="A42" i="53" s="1"/>
  <c r="E43" i="53"/>
  <c r="F43" i="53" s="1"/>
  <c r="A43" i="53" s="1"/>
  <c r="E44" i="53"/>
  <c r="F44" i="53" s="1"/>
  <c r="A44" i="53" s="1"/>
  <c r="C45" i="53"/>
  <c r="B45" i="53" s="1"/>
  <c r="M369" i="53"/>
  <c r="F18" i="53" l="1"/>
  <c r="A18" i="53" s="1"/>
  <c r="P12" i="54"/>
  <c r="V12" i="54" s="1"/>
  <c r="U12" i="54"/>
  <c r="H30" i="53"/>
  <c r="A21" i="53"/>
  <c r="A33" i="53"/>
  <c r="H42" i="53"/>
  <c r="H20" i="53"/>
  <c r="S20" i="53" s="1"/>
  <c r="H44" i="53"/>
  <c r="S22" i="53" s="1"/>
  <c r="Q22" i="53" s="1"/>
  <c r="E46" i="53"/>
  <c r="Q20" i="53"/>
  <c r="F45" i="53"/>
  <c r="H32" i="53"/>
  <c r="S21" i="53" s="1"/>
  <c r="Q21" i="53" s="1"/>
  <c r="C46" i="53"/>
  <c r="F9" i="53"/>
  <c r="D47" i="53"/>
  <c r="D48" i="53" l="1"/>
  <c r="A9" i="53"/>
  <c r="H18" i="53"/>
  <c r="B46" i="53"/>
  <c r="C47" i="53"/>
  <c r="E48" i="53" s="1"/>
  <c r="A45" i="53"/>
  <c r="D49" i="53"/>
  <c r="E47" i="53"/>
  <c r="B47" i="53" l="1"/>
  <c r="F47" i="53" s="1"/>
  <c r="A47" i="53" s="1"/>
  <c r="C48" i="53"/>
  <c r="D50" i="53"/>
  <c r="C49" i="53"/>
  <c r="B49" i="53" s="1"/>
  <c r="F46" i="53"/>
  <c r="D51" i="53" l="1"/>
  <c r="D52" i="53" s="1"/>
  <c r="A46" i="53"/>
  <c r="C50" i="53"/>
  <c r="B50" i="53" s="1"/>
  <c r="B48" i="53"/>
  <c r="E50" i="53"/>
  <c r="E51" i="53"/>
  <c r="E49" i="53"/>
  <c r="C51" i="53"/>
  <c r="B51" i="53" s="1"/>
  <c r="F51" i="53" s="1"/>
  <c r="A51" i="53" s="1"/>
  <c r="E52" i="53" l="1"/>
  <c r="F50" i="53"/>
  <c r="A50" i="53" s="1"/>
  <c r="F48" i="53"/>
  <c r="C52" i="53"/>
  <c r="C53" i="53"/>
  <c r="D53" i="53"/>
  <c r="F49" i="53"/>
  <c r="A49" i="53" s="1"/>
  <c r="E54" i="53" l="1"/>
  <c r="B52" i="53"/>
  <c r="C54" i="53"/>
  <c r="E53" i="53"/>
  <c r="D54" i="53"/>
  <c r="D55" i="53" s="1"/>
  <c r="D56" i="53" s="1"/>
  <c r="D57" i="53" s="1"/>
  <c r="D58" i="53" s="1"/>
  <c r="B53" i="53"/>
  <c r="F53" i="53" s="1"/>
  <c r="A53" i="53" s="1"/>
  <c r="A48" i="53"/>
  <c r="D59" i="53" l="1"/>
  <c r="D60" i="53" s="1"/>
  <c r="D61" i="53" s="1"/>
  <c r="D62" i="53" s="1"/>
  <c r="D63" i="53" s="1"/>
  <c r="D64" i="53" s="1"/>
  <c r="D65" i="53" s="1"/>
  <c r="D66" i="53" s="1"/>
  <c r="D67" i="53" s="1"/>
  <c r="D68" i="53" s="1"/>
  <c r="D69" i="53" s="1"/>
  <c r="D70" i="53" s="1"/>
  <c r="D71" i="53" s="1"/>
  <c r="D72" i="53" s="1"/>
  <c r="D73" i="53" s="1"/>
  <c r="D74" i="53" s="1"/>
  <c r="D75" i="53" s="1"/>
  <c r="D76" i="53" s="1"/>
  <c r="D77" i="53" s="1"/>
  <c r="D78" i="53" s="1"/>
  <c r="D79" i="53" s="1"/>
  <c r="D80" i="53" s="1"/>
  <c r="D81" i="53" s="1"/>
  <c r="D82" i="53" s="1"/>
  <c r="D83" i="53" s="1"/>
  <c r="D84" i="53" s="1"/>
  <c r="D85" i="53" s="1"/>
  <c r="D86" i="53" s="1"/>
  <c r="D87" i="53" s="1"/>
  <c r="D88" i="53" s="1"/>
  <c r="D89" i="53" s="1"/>
  <c r="D90" i="53" s="1"/>
  <c r="D91" i="53" s="1"/>
  <c r="D92" i="53" s="1"/>
  <c r="D93" i="53" s="1"/>
  <c r="D94" i="53" s="1"/>
  <c r="D95" i="53" s="1"/>
  <c r="D96" i="53" s="1"/>
  <c r="D97" i="53" s="1"/>
  <c r="D98" i="53" s="1"/>
  <c r="D99" i="53" s="1"/>
  <c r="D100" i="53" s="1"/>
  <c r="D101" i="53" s="1"/>
  <c r="D102" i="53" s="1"/>
  <c r="D103" i="53" s="1"/>
  <c r="D104" i="53" s="1"/>
  <c r="D105" i="53" s="1"/>
  <c r="D106" i="53" s="1"/>
  <c r="D107" i="53" s="1"/>
  <c r="D108" i="53" s="1"/>
  <c r="D109" i="53" s="1"/>
  <c r="D110" i="53" s="1"/>
  <c r="D111" i="53" s="1"/>
  <c r="D112" i="53" s="1"/>
  <c r="D113" i="53" s="1"/>
  <c r="D114" i="53" s="1"/>
  <c r="D115" i="53" s="1"/>
  <c r="D116" i="53" s="1"/>
  <c r="D117" i="53" s="1"/>
  <c r="D118" i="53" s="1"/>
  <c r="D119" i="53" s="1"/>
  <c r="D120" i="53" s="1"/>
  <c r="D121" i="53" s="1"/>
  <c r="D122" i="53" s="1"/>
  <c r="D123" i="53" s="1"/>
  <c r="D124" i="53" s="1"/>
  <c r="D125" i="53" s="1"/>
  <c r="D126" i="53" s="1"/>
  <c r="D127" i="53" s="1"/>
  <c r="D128" i="53" s="1"/>
  <c r="D129" i="53" s="1"/>
  <c r="D130" i="53" s="1"/>
  <c r="D131" i="53" s="1"/>
  <c r="D132" i="53" s="1"/>
  <c r="D133" i="53" s="1"/>
  <c r="D134" i="53" s="1"/>
  <c r="D135" i="53" s="1"/>
  <c r="D136" i="53" s="1"/>
  <c r="D137" i="53" s="1"/>
  <c r="D138" i="53" s="1"/>
  <c r="D139" i="53" s="1"/>
  <c r="D140" i="53" s="1"/>
  <c r="D141" i="53" s="1"/>
  <c r="D142" i="53" s="1"/>
  <c r="D143" i="53" s="1"/>
  <c r="D144" i="53" s="1"/>
  <c r="D145" i="53" s="1"/>
  <c r="D146" i="53" s="1"/>
  <c r="D147" i="53" s="1"/>
  <c r="D148" i="53" s="1"/>
  <c r="D149" i="53" s="1"/>
  <c r="D150" i="53" s="1"/>
  <c r="D151" i="53" s="1"/>
  <c r="D152" i="53" s="1"/>
  <c r="D153" i="53" s="1"/>
  <c r="D154" i="53" s="1"/>
  <c r="D155" i="53" s="1"/>
  <c r="D156" i="53" s="1"/>
  <c r="D157" i="53" s="1"/>
  <c r="D158" i="53" s="1"/>
  <c r="D159" i="53" s="1"/>
  <c r="D160" i="53" s="1"/>
  <c r="D161" i="53" s="1"/>
  <c r="D162" i="53" s="1"/>
  <c r="D163" i="53" s="1"/>
  <c r="D164" i="53" s="1"/>
  <c r="D165" i="53" s="1"/>
  <c r="D166" i="53" s="1"/>
  <c r="D167" i="53" s="1"/>
  <c r="D168" i="53" s="1"/>
  <c r="D169" i="53" s="1"/>
  <c r="D170" i="53" s="1"/>
  <c r="D171" i="53" s="1"/>
  <c r="D172" i="53" s="1"/>
  <c r="D173" i="53" s="1"/>
  <c r="D174" i="53" s="1"/>
  <c r="D175" i="53" s="1"/>
  <c r="D176" i="53" s="1"/>
  <c r="D177" i="53" s="1"/>
  <c r="D178" i="53" s="1"/>
  <c r="D179" i="53" s="1"/>
  <c r="D180" i="53" s="1"/>
  <c r="D181" i="53" s="1"/>
  <c r="D182" i="53" s="1"/>
  <c r="D183" i="53" s="1"/>
  <c r="D184" i="53" s="1"/>
  <c r="D185" i="53" s="1"/>
  <c r="D186" i="53" s="1"/>
  <c r="D187" i="53" s="1"/>
  <c r="D188" i="53" s="1"/>
  <c r="D189" i="53" s="1"/>
  <c r="D190" i="53" s="1"/>
  <c r="D191" i="53" s="1"/>
  <c r="D192" i="53" s="1"/>
  <c r="D193" i="53" s="1"/>
  <c r="D194" i="53" s="1"/>
  <c r="D195" i="53" s="1"/>
  <c r="D196" i="53" s="1"/>
  <c r="D197" i="53" s="1"/>
  <c r="D198" i="53" s="1"/>
  <c r="D199" i="53" s="1"/>
  <c r="D200" i="53" s="1"/>
  <c r="D201" i="53" s="1"/>
  <c r="D202" i="53" s="1"/>
  <c r="D203" i="53" s="1"/>
  <c r="D204" i="53" s="1"/>
  <c r="D205" i="53" s="1"/>
  <c r="D206" i="53" s="1"/>
  <c r="D207" i="53" s="1"/>
  <c r="D208" i="53" s="1"/>
  <c r="D209" i="53" s="1"/>
  <c r="D210" i="53" s="1"/>
  <c r="D211" i="53" s="1"/>
  <c r="D212" i="53" s="1"/>
  <c r="D213" i="53" s="1"/>
  <c r="D214" i="53" s="1"/>
  <c r="D215" i="53" s="1"/>
  <c r="D216" i="53" s="1"/>
  <c r="D217" i="53" s="1"/>
  <c r="D218" i="53" s="1"/>
  <c r="D219" i="53" s="1"/>
  <c r="D220" i="53" s="1"/>
  <c r="D221" i="53" s="1"/>
  <c r="D222" i="53" s="1"/>
  <c r="D223" i="53" s="1"/>
  <c r="D224" i="53" s="1"/>
  <c r="D225" i="53" s="1"/>
  <c r="D226" i="53" s="1"/>
  <c r="D227" i="53" s="1"/>
  <c r="D228" i="53" s="1"/>
  <c r="D229" i="53" s="1"/>
  <c r="D230" i="53" s="1"/>
  <c r="D231" i="53" s="1"/>
  <c r="D232" i="53" s="1"/>
  <c r="D233" i="53" s="1"/>
  <c r="D234" i="53" s="1"/>
  <c r="D235" i="53" s="1"/>
  <c r="D236" i="53" s="1"/>
  <c r="D237" i="53" s="1"/>
  <c r="D238" i="53" s="1"/>
  <c r="D239" i="53" s="1"/>
  <c r="D240" i="53" s="1"/>
  <c r="D241" i="53" s="1"/>
  <c r="D242" i="53" s="1"/>
  <c r="D243" i="53" s="1"/>
  <c r="D244" i="53" s="1"/>
  <c r="D245" i="53" s="1"/>
  <c r="D246" i="53" s="1"/>
  <c r="D247" i="53" s="1"/>
  <c r="D248" i="53" s="1"/>
  <c r="D249" i="53" s="1"/>
  <c r="D250" i="53" s="1"/>
  <c r="D251" i="53" s="1"/>
  <c r="D252" i="53" s="1"/>
  <c r="D253" i="53" s="1"/>
  <c r="D254" i="53" s="1"/>
  <c r="D255" i="53" s="1"/>
  <c r="D256" i="53" s="1"/>
  <c r="D257" i="53" s="1"/>
  <c r="D258" i="53" s="1"/>
  <c r="D259" i="53" s="1"/>
  <c r="D260" i="53" s="1"/>
  <c r="D261" i="53" s="1"/>
  <c r="D262" i="53" s="1"/>
  <c r="D263" i="53" s="1"/>
  <c r="D264" i="53" s="1"/>
  <c r="D265" i="53" s="1"/>
  <c r="D266" i="53" s="1"/>
  <c r="D267" i="53" s="1"/>
  <c r="D268" i="53" s="1"/>
  <c r="D269" i="53" s="1"/>
  <c r="D270" i="53" s="1"/>
  <c r="D271" i="53" s="1"/>
  <c r="D272" i="53" s="1"/>
  <c r="D273" i="53" s="1"/>
  <c r="D274" i="53" s="1"/>
  <c r="D275" i="53" s="1"/>
  <c r="D276" i="53" s="1"/>
  <c r="D277" i="53" s="1"/>
  <c r="D278" i="53" s="1"/>
  <c r="D279" i="53" s="1"/>
  <c r="D280" i="53" s="1"/>
  <c r="D281" i="53" s="1"/>
  <c r="D282" i="53" s="1"/>
  <c r="D283" i="53" s="1"/>
  <c r="D284" i="53" s="1"/>
  <c r="D285" i="53" s="1"/>
  <c r="D286" i="53" s="1"/>
  <c r="D287" i="53" s="1"/>
  <c r="D288" i="53" s="1"/>
  <c r="D289" i="53" s="1"/>
  <c r="D290" i="53" s="1"/>
  <c r="D291" i="53" s="1"/>
  <c r="D292" i="53" s="1"/>
  <c r="D293" i="53" s="1"/>
  <c r="D294" i="53" s="1"/>
  <c r="D295" i="53" s="1"/>
  <c r="D296" i="53" s="1"/>
  <c r="B54" i="53"/>
  <c r="F54" i="53" s="1"/>
  <c r="A54" i="53" s="1"/>
  <c r="E55" i="53"/>
  <c r="C55" i="53"/>
  <c r="F52" i="53"/>
  <c r="D297" i="53" l="1"/>
  <c r="D298" i="53" s="1"/>
  <c r="D299" i="53" s="1"/>
  <c r="D300" i="53" s="1"/>
  <c r="D301" i="53" s="1"/>
  <c r="D302" i="53" s="1"/>
  <c r="D303" i="53" s="1"/>
  <c r="D304" i="53" s="1"/>
  <c r="D305" i="53" s="1"/>
  <c r="D306" i="53" s="1"/>
  <c r="D307" i="53" s="1"/>
  <c r="D308" i="53" s="1"/>
  <c r="D309" i="53" s="1"/>
  <c r="D310" i="53" s="1"/>
  <c r="D311" i="53" s="1"/>
  <c r="D312" i="53" s="1"/>
  <c r="D313" i="53" s="1"/>
  <c r="D314" i="53" s="1"/>
  <c r="D315" i="53" s="1"/>
  <c r="D316" i="53" s="1"/>
  <c r="D317" i="53" s="1"/>
  <c r="D318" i="53" s="1"/>
  <c r="D319" i="53" s="1"/>
  <c r="D320" i="53" s="1"/>
  <c r="D321" i="53" s="1"/>
  <c r="D322" i="53" s="1"/>
  <c r="D323" i="53" s="1"/>
  <c r="D324" i="53" s="1"/>
  <c r="D325" i="53" s="1"/>
  <c r="D326" i="53" s="1"/>
  <c r="D327" i="53" s="1"/>
  <c r="D328" i="53" s="1"/>
  <c r="D329" i="53" s="1"/>
  <c r="D330" i="53" s="1"/>
  <c r="D331" i="53" s="1"/>
  <c r="D332" i="53" s="1"/>
  <c r="D333" i="53" s="1"/>
  <c r="D334" i="53" s="1"/>
  <c r="D335" i="53" s="1"/>
  <c r="D336" i="53" s="1"/>
  <c r="D337" i="53" s="1"/>
  <c r="D338" i="53" s="1"/>
  <c r="D339" i="53" s="1"/>
  <c r="D340" i="53" s="1"/>
  <c r="D341" i="53" s="1"/>
  <c r="D342" i="53" s="1"/>
  <c r="D343" i="53" s="1"/>
  <c r="D344" i="53" s="1"/>
  <c r="D345" i="53" s="1"/>
  <c r="D346" i="53" s="1"/>
  <c r="D347" i="53" s="1"/>
  <c r="D348" i="53" s="1"/>
  <c r="D349" i="53" s="1"/>
  <c r="D350" i="53" s="1"/>
  <c r="D351" i="53" s="1"/>
  <c r="D352" i="53" s="1"/>
  <c r="D353" i="53" s="1"/>
  <c r="D354" i="53" s="1"/>
  <c r="D355" i="53" s="1"/>
  <c r="D356" i="53" s="1"/>
  <c r="D357" i="53"/>
  <c r="A52" i="53"/>
  <c r="B55" i="53"/>
  <c r="C56" i="53"/>
  <c r="E56" i="53"/>
  <c r="H56" i="53" s="1"/>
  <c r="S23" i="53" s="1"/>
  <c r="B56" i="53" l="1"/>
  <c r="F56" i="53" s="1"/>
  <c r="A56" i="53" s="1"/>
  <c r="C57" i="53"/>
  <c r="E57" i="53"/>
  <c r="F55" i="53"/>
  <c r="H55" i="53"/>
  <c r="R23" i="53" s="1"/>
  <c r="Q23" i="53" s="1"/>
  <c r="D358" i="53"/>
  <c r="D359" i="53" s="1"/>
  <c r="D360" i="53" s="1"/>
  <c r="D361" i="53" s="1"/>
  <c r="D362" i="53" s="1"/>
  <c r="D363" i="53" s="1"/>
  <c r="D364" i="53" s="1"/>
  <c r="D365" i="53" s="1"/>
  <c r="D366" i="53" s="1"/>
  <c r="D367" i="53" s="1"/>
  <c r="D368" i="53" s="1"/>
  <c r="D369" i="53" s="1"/>
  <c r="O24" i="53" l="1"/>
  <c r="A55" i="53"/>
  <c r="H54" i="53"/>
  <c r="B57" i="53"/>
  <c r="E58" i="53"/>
  <c r="C58" i="53"/>
  <c r="O21" i="53" l="1"/>
  <c r="O20" i="53"/>
  <c r="O22" i="53"/>
  <c r="B58" i="53"/>
  <c r="F58" i="53" s="1"/>
  <c r="A58" i="53" s="1"/>
  <c r="C59" i="53"/>
  <c r="E59" i="53"/>
  <c r="F57" i="53"/>
  <c r="O23" i="53"/>
  <c r="A57" i="53" l="1"/>
  <c r="B59" i="53"/>
  <c r="F59" i="53" s="1"/>
  <c r="A59" i="53" s="1"/>
  <c r="C60" i="53"/>
  <c r="E60" i="53"/>
  <c r="Q26" i="53"/>
  <c r="Q27" i="53" s="1"/>
  <c r="Q25" i="53"/>
  <c r="Q28" i="53" s="1"/>
  <c r="Q29" i="53" l="1"/>
  <c r="B60" i="53"/>
  <c r="E61" i="53"/>
  <c r="C61" i="53"/>
  <c r="B61" i="53" l="1"/>
  <c r="F61" i="53" s="1"/>
  <c r="A61" i="53" s="1"/>
  <c r="E62" i="53"/>
  <c r="C62" i="53"/>
  <c r="F60" i="53"/>
  <c r="B62" i="53" l="1"/>
  <c r="E63" i="53"/>
  <c r="C63" i="53"/>
  <c r="A60" i="53"/>
  <c r="B63" i="53" l="1"/>
  <c r="F63" i="53" s="1"/>
  <c r="A63" i="53" s="1"/>
  <c r="E64" i="53"/>
  <c r="C64" i="53"/>
  <c r="F62" i="53"/>
  <c r="B64" i="53" l="1"/>
  <c r="C65" i="53"/>
  <c r="E65" i="53"/>
  <c r="A62" i="53"/>
  <c r="F64" i="53" l="1"/>
  <c r="B65" i="53"/>
  <c r="F65" i="53" s="1"/>
  <c r="A65" i="53" s="1"/>
  <c r="E66" i="53"/>
  <c r="C66" i="53"/>
  <c r="B66" i="53" l="1"/>
  <c r="F66" i="53" s="1"/>
  <c r="A66" i="53" s="1"/>
  <c r="C67" i="53"/>
  <c r="E67" i="53"/>
  <c r="A64" i="53"/>
  <c r="B67" i="53" l="1"/>
  <c r="F67" i="53" s="1"/>
  <c r="A67" i="53" s="1"/>
  <c r="E68" i="53"/>
  <c r="H68" i="53" s="1"/>
  <c r="C68" i="53"/>
  <c r="B68" i="53" l="1"/>
  <c r="C69" i="53"/>
  <c r="E69" i="53"/>
  <c r="F68" i="53" l="1"/>
  <c r="H67" i="53"/>
  <c r="B69" i="53"/>
  <c r="E70" i="53"/>
  <c r="C70" i="53"/>
  <c r="B70" i="53" l="1"/>
  <c r="F70" i="53" s="1"/>
  <c r="A70" i="53" s="1"/>
  <c r="C71" i="53"/>
  <c r="E71" i="53"/>
  <c r="F69" i="53"/>
  <c r="A68" i="53"/>
  <c r="H66" i="53"/>
  <c r="B71" i="53" l="1"/>
  <c r="E72" i="53"/>
  <c r="C72" i="53"/>
  <c r="A69" i="53"/>
  <c r="B72" i="53" l="1"/>
  <c r="F72" i="53" s="1"/>
  <c r="A72" i="53" s="1"/>
  <c r="C73" i="53"/>
  <c r="E73" i="53"/>
  <c r="F71" i="53"/>
  <c r="A71" i="53" l="1"/>
  <c r="B73" i="53"/>
  <c r="E74" i="53"/>
  <c r="C74" i="53"/>
  <c r="B74" i="53" l="1"/>
  <c r="F74" i="53" s="1"/>
  <c r="A74" i="53" s="1"/>
  <c r="C75" i="53"/>
  <c r="E75" i="53"/>
  <c r="F73" i="53"/>
  <c r="A73" i="53" l="1"/>
  <c r="B75" i="53"/>
  <c r="E76" i="53"/>
  <c r="C76" i="53"/>
  <c r="B76" i="53" l="1"/>
  <c r="F76" i="53" s="1"/>
  <c r="A76" i="53" s="1"/>
  <c r="C77" i="53"/>
  <c r="E77" i="53"/>
  <c r="F75" i="53"/>
  <c r="A75" i="53" l="1"/>
  <c r="B77" i="53"/>
  <c r="C78" i="53"/>
  <c r="E78" i="53"/>
  <c r="F77" i="53" l="1"/>
  <c r="B78" i="53"/>
  <c r="F78" i="53" s="1"/>
  <c r="A78" i="53" s="1"/>
  <c r="E79" i="53"/>
  <c r="C79" i="53"/>
  <c r="B79" i="53" l="1"/>
  <c r="F79" i="53" s="1"/>
  <c r="A79" i="53" s="1"/>
  <c r="C80" i="53"/>
  <c r="E80" i="53"/>
  <c r="H80" i="53" s="1"/>
  <c r="A77" i="53"/>
  <c r="B80" i="53" l="1"/>
  <c r="C81" i="53"/>
  <c r="E81" i="53"/>
  <c r="F80" i="53" l="1"/>
  <c r="H79" i="53"/>
  <c r="B81" i="53"/>
  <c r="C82" i="53"/>
  <c r="E82" i="53"/>
  <c r="B82" i="53" l="1"/>
  <c r="F82" i="53" s="1"/>
  <c r="A82" i="53" s="1"/>
  <c r="E83" i="53"/>
  <c r="C83" i="53"/>
  <c r="F81" i="53"/>
  <c r="A80" i="53"/>
  <c r="H78" i="53"/>
  <c r="A81" i="53" l="1"/>
  <c r="B83" i="53"/>
  <c r="F83" i="53" s="1"/>
  <c r="A83" i="53" s="1"/>
  <c r="C84" i="53"/>
  <c r="E84" i="53"/>
  <c r="B84" i="53" l="1"/>
  <c r="E85" i="53"/>
  <c r="C85" i="53"/>
  <c r="B85" i="53" l="1"/>
  <c r="F85" i="53" s="1"/>
  <c r="A85" i="53" s="1"/>
  <c r="E86" i="53"/>
  <c r="C86" i="53"/>
  <c r="F84" i="53"/>
  <c r="B86" i="53" l="1"/>
  <c r="E87" i="53"/>
  <c r="C87" i="53"/>
  <c r="A84" i="53"/>
  <c r="B87" i="53" l="1"/>
  <c r="F87" i="53" s="1"/>
  <c r="A87" i="53" s="1"/>
  <c r="C88" i="53"/>
  <c r="E88" i="53"/>
  <c r="F86" i="53"/>
  <c r="A86" i="53" l="1"/>
  <c r="B88" i="53"/>
  <c r="C89" i="53"/>
  <c r="E89" i="53"/>
  <c r="F88" i="53" l="1"/>
  <c r="B89" i="53"/>
  <c r="F89" i="53" s="1"/>
  <c r="A89" i="53" s="1"/>
  <c r="E90" i="53"/>
  <c r="C90" i="53"/>
  <c r="B90" i="53" l="1"/>
  <c r="F90" i="53" s="1"/>
  <c r="A90" i="53" s="1"/>
  <c r="C91" i="53"/>
  <c r="E91" i="53"/>
  <c r="A88" i="53"/>
  <c r="B91" i="53" l="1"/>
  <c r="F91" i="53" s="1"/>
  <c r="C92" i="53"/>
  <c r="E92" i="53"/>
  <c r="H92" i="53" s="1"/>
  <c r="A91" i="53" l="1"/>
  <c r="B92" i="53"/>
  <c r="C93" i="53"/>
  <c r="E93" i="53"/>
  <c r="F92" i="53" l="1"/>
  <c r="H91" i="53"/>
  <c r="B93" i="53"/>
  <c r="C94" i="53"/>
  <c r="E94" i="53"/>
  <c r="B94" i="53" l="1"/>
  <c r="F94" i="53" s="1"/>
  <c r="A94" i="53" s="1"/>
  <c r="E95" i="53"/>
  <c r="C95" i="53"/>
  <c r="F93" i="53"/>
  <c r="A92" i="53"/>
  <c r="H90" i="53"/>
  <c r="A93" i="53" l="1"/>
  <c r="B95" i="53"/>
  <c r="F95" i="53" s="1"/>
  <c r="A95" i="53" s="1"/>
  <c r="E96" i="53"/>
  <c r="C96" i="53"/>
  <c r="B96" i="53" l="1"/>
  <c r="C97" i="53"/>
  <c r="E97" i="53"/>
  <c r="B97" i="53" l="1"/>
  <c r="F97" i="53" s="1"/>
  <c r="A97" i="53" s="1"/>
  <c r="E98" i="53"/>
  <c r="C98" i="53"/>
  <c r="F96" i="53"/>
  <c r="B98" i="53" l="1"/>
  <c r="C99" i="53"/>
  <c r="E99" i="53"/>
  <c r="A96" i="53"/>
  <c r="F98" i="53" l="1"/>
  <c r="B99" i="53"/>
  <c r="F99" i="53" s="1"/>
  <c r="A99" i="53" s="1"/>
  <c r="C100" i="53"/>
  <c r="E100" i="53"/>
  <c r="A98" i="53" l="1"/>
  <c r="B100" i="53"/>
  <c r="F100" i="53" s="1"/>
  <c r="A100" i="53" s="1"/>
  <c r="E101" i="53"/>
  <c r="C101" i="53"/>
  <c r="B101" i="53" l="1"/>
  <c r="F101" i="53" s="1"/>
  <c r="A101" i="53" s="1"/>
  <c r="E102" i="53"/>
  <c r="C102" i="53"/>
  <c r="B102" i="53" l="1"/>
  <c r="F102" i="53" s="1"/>
  <c r="A102" i="53" s="1"/>
  <c r="E103" i="53"/>
  <c r="C103" i="53"/>
  <c r="B103" i="53" l="1"/>
  <c r="F103" i="53" s="1"/>
  <c r="A103" i="53" s="1"/>
  <c r="E104" i="53"/>
  <c r="H104" i="53" s="1"/>
  <c r="C104" i="53"/>
  <c r="B104" i="53" l="1"/>
  <c r="E105" i="53"/>
  <c r="C105" i="53"/>
  <c r="B105" i="53" l="1"/>
  <c r="C106" i="53"/>
  <c r="E106" i="53"/>
  <c r="F104" i="53"/>
  <c r="H103" i="53"/>
  <c r="F105" i="53" l="1"/>
  <c r="A104" i="53"/>
  <c r="H102" i="53"/>
  <c r="B106" i="53"/>
  <c r="F106" i="53" s="1"/>
  <c r="A106" i="53" s="1"/>
  <c r="C107" i="53"/>
  <c r="E107" i="53"/>
  <c r="B107" i="53" l="1"/>
  <c r="F107" i="53" s="1"/>
  <c r="A107" i="53" s="1"/>
  <c r="C108" i="53"/>
  <c r="E108" i="53"/>
  <c r="A105" i="53"/>
  <c r="B108" i="53" l="1"/>
  <c r="C109" i="53"/>
  <c r="E109" i="53"/>
  <c r="F108" i="53" l="1"/>
  <c r="B109" i="53"/>
  <c r="F109" i="53" s="1"/>
  <c r="A109" i="53" s="1"/>
  <c r="C110" i="53"/>
  <c r="E110" i="53"/>
  <c r="A108" i="53" l="1"/>
  <c r="B110" i="53"/>
  <c r="F110" i="53" s="1"/>
  <c r="A110" i="53" s="1"/>
  <c r="C111" i="53"/>
  <c r="E111" i="53"/>
  <c r="B111" i="53" l="1"/>
  <c r="F111" i="53" s="1"/>
  <c r="A111" i="53" s="1"/>
  <c r="C112" i="53"/>
  <c r="E112" i="53"/>
  <c r="B112" i="53" l="1"/>
  <c r="F112" i="53" s="1"/>
  <c r="C113" i="53"/>
  <c r="E113" i="53"/>
  <c r="A112" i="53" l="1"/>
  <c r="B113" i="53"/>
  <c r="F113" i="53" s="1"/>
  <c r="A113" i="53" s="1"/>
  <c r="E114" i="53"/>
  <c r="C114" i="53"/>
  <c r="B114" i="53" l="1"/>
  <c r="F114" i="53" s="1"/>
  <c r="A114" i="53" s="1"/>
  <c r="C115" i="53"/>
  <c r="E115" i="53"/>
  <c r="B115" i="53" l="1"/>
  <c r="F115" i="53" s="1"/>
  <c r="A115" i="53" s="1"/>
  <c r="E116" i="53"/>
  <c r="H116" i="53" s="1"/>
  <c r="C116" i="53"/>
  <c r="B116" i="53" l="1"/>
  <c r="E117" i="53"/>
  <c r="C117" i="53"/>
  <c r="B117" i="53" l="1"/>
  <c r="E118" i="53"/>
  <c r="C118" i="53"/>
  <c r="F116" i="53"/>
  <c r="H115" i="53"/>
  <c r="B118" i="53" l="1"/>
  <c r="F118" i="53" s="1"/>
  <c r="A118" i="53" s="1"/>
  <c r="E119" i="53"/>
  <c r="C119" i="53"/>
  <c r="F117" i="53"/>
  <c r="A116" i="53"/>
  <c r="H114" i="53"/>
  <c r="A117" i="53" l="1"/>
  <c r="B119" i="53"/>
  <c r="F119" i="53" s="1"/>
  <c r="A119" i="53" s="1"/>
  <c r="E120" i="53"/>
  <c r="C120" i="53"/>
  <c r="B120" i="53" l="1"/>
  <c r="C121" i="53"/>
  <c r="E121" i="53"/>
  <c r="B121" i="53" l="1"/>
  <c r="F121" i="53" s="1"/>
  <c r="A121" i="53" s="1"/>
  <c r="C122" i="53"/>
  <c r="E122" i="53"/>
  <c r="F120" i="53"/>
  <c r="A120" i="53" l="1"/>
  <c r="B122" i="53"/>
  <c r="E123" i="53"/>
  <c r="C123" i="53"/>
  <c r="B123" i="53" l="1"/>
  <c r="F123" i="53" s="1"/>
  <c r="A123" i="53" s="1"/>
  <c r="C124" i="53"/>
  <c r="E124" i="53"/>
  <c r="F122" i="53"/>
  <c r="A122" i="53" l="1"/>
  <c r="B124" i="53"/>
  <c r="C125" i="53"/>
  <c r="E125" i="53"/>
  <c r="F124" i="53" l="1"/>
  <c r="B125" i="53"/>
  <c r="F125" i="53" s="1"/>
  <c r="A125" i="53" s="1"/>
  <c r="C126" i="53"/>
  <c r="E126" i="53"/>
  <c r="A124" i="53" l="1"/>
  <c r="B126" i="53"/>
  <c r="F126" i="53" s="1"/>
  <c r="A126" i="53" s="1"/>
  <c r="E127" i="53"/>
  <c r="C127" i="53"/>
  <c r="B127" i="53" l="1"/>
  <c r="F127" i="53" s="1"/>
  <c r="A127" i="53" s="1"/>
  <c r="E128" i="53"/>
  <c r="H128" i="53" s="1"/>
  <c r="C128" i="53"/>
  <c r="B128" i="53" l="1"/>
  <c r="C129" i="53"/>
  <c r="E129" i="53"/>
  <c r="F128" i="53" l="1"/>
  <c r="H127" i="53"/>
  <c r="B129" i="53"/>
  <c r="E130" i="53"/>
  <c r="C130" i="53"/>
  <c r="B130" i="53" l="1"/>
  <c r="F130" i="53" s="1"/>
  <c r="A130" i="53" s="1"/>
  <c r="E131" i="53"/>
  <c r="C131" i="53"/>
  <c r="F129" i="53"/>
  <c r="A128" i="53"/>
  <c r="H126" i="53"/>
  <c r="A129" i="53" l="1"/>
  <c r="B131" i="53"/>
  <c r="C132" i="53"/>
  <c r="E132" i="53"/>
  <c r="F131" i="53" l="1"/>
  <c r="B132" i="53"/>
  <c r="F132" i="53" s="1"/>
  <c r="A132" i="53" s="1"/>
  <c r="C133" i="53"/>
  <c r="E133" i="53"/>
  <c r="A131" i="53" l="1"/>
  <c r="B133" i="53"/>
  <c r="F133" i="53" s="1"/>
  <c r="A133" i="53" s="1"/>
  <c r="C134" i="53"/>
  <c r="E134" i="53"/>
  <c r="B134" i="53" l="1"/>
  <c r="F134" i="53" s="1"/>
  <c r="A134" i="53" s="1"/>
  <c r="C135" i="53"/>
  <c r="E135" i="53"/>
  <c r="B135" i="53" l="1"/>
  <c r="E136" i="53"/>
  <c r="C136" i="53"/>
  <c r="B136" i="53" l="1"/>
  <c r="F136" i="53" s="1"/>
  <c r="A136" i="53" s="1"/>
  <c r="C137" i="53"/>
  <c r="E137" i="53"/>
  <c r="F135" i="53"/>
  <c r="A135" i="53" l="1"/>
  <c r="B137" i="53"/>
  <c r="F137" i="53" s="1"/>
  <c r="A137" i="53" s="1"/>
  <c r="C138" i="53"/>
  <c r="E138" i="53"/>
  <c r="B138" i="53" l="1"/>
  <c r="F138" i="53" s="1"/>
  <c r="A138" i="53" s="1"/>
  <c r="C139" i="53"/>
  <c r="E139" i="53"/>
  <c r="B139" i="53" l="1"/>
  <c r="F139" i="53" s="1"/>
  <c r="A139" i="53" s="1"/>
  <c r="E140" i="53"/>
  <c r="H140" i="53" s="1"/>
  <c r="C140" i="53"/>
  <c r="B140" i="53" l="1"/>
  <c r="C141" i="53"/>
  <c r="E141" i="53"/>
  <c r="F140" i="53" l="1"/>
  <c r="H139" i="53"/>
  <c r="B141" i="53"/>
  <c r="E142" i="53"/>
  <c r="C142" i="53"/>
  <c r="B142" i="53" l="1"/>
  <c r="F142" i="53" s="1"/>
  <c r="A142" i="53" s="1"/>
  <c r="E143" i="53"/>
  <c r="C143" i="53"/>
  <c r="F141" i="53"/>
  <c r="A140" i="53"/>
  <c r="H138" i="53"/>
  <c r="A141" i="53" l="1"/>
  <c r="B143" i="53"/>
  <c r="E144" i="53"/>
  <c r="C144" i="53"/>
  <c r="B144" i="53" l="1"/>
  <c r="F144" i="53" s="1"/>
  <c r="A144" i="53" s="1"/>
  <c r="E145" i="53"/>
  <c r="C145" i="53"/>
  <c r="F143" i="53"/>
  <c r="B145" i="53" l="1"/>
  <c r="C146" i="53"/>
  <c r="E146" i="53"/>
  <c r="A143" i="53"/>
  <c r="F145" i="53" l="1"/>
  <c r="B146" i="53"/>
  <c r="F146" i="53" s="1"/>
  <c r="A146" i="53" s="1"/>
  <c r="C147" i="53"/>
  <c r="E147" i="53"/>
  <c r="A145" i="53" l="1"/>
  <c r="B147" i="53"/>
  <c r="F147" i="53" s="1"/>
  <c r="A147" i="53" s="1"/>
  <c r="E148" i="53"/>
  <c r="C148" i="53"/>
  <c r="B148" i="53" l="1"/>
  <c r="F148" i="53" s="1"/>
  <c r="A148" i="53" s="1"/>
  <c r="C149" i="53"/>
  <c r="E149" i="53"/>
  <c r="B149" i="53" l="1"/>
  <c r="F149" i="53" s="1"/>
  <c r="E150" i="53"/>
  <c r="C150" i="53"/>
  <c r="B150" i="53" l="1"/>
  <c r="F150" i="53" s="1"/>
  <c r="A150" i="53" s="1"/>
  <c r="E151" i="53"/>
  <c r="C151" i="53"/>
  <c r="A149" i="53"/>
  <c r="B151" i="53" l="1"/>
  <c r="F151" i="53" s="1"/>
  <c r="A151" i="53" s="1"/>
  <c r="E152" i="53"/>
  <c r="H152" i="53" s="1"/>
  <c r="C152" i="53"/>
  <c r="B152" i="53" l="1"/>
  <c r="C153" i="53"/>
  <c r="E153" i="53"/>
  <c r="F152" i="53" l="1"/>
  <c r="H151" i="53"/>
  <c r="B153" i="53"/>
  <c r="E154" i="53"/>
  <c r="C154" i="53"/>
  <c r="B154" i="53" l="1"/>
  <c r="F154" i="53" s="1"/>
  <c r="A154" i="53" s="1"/>
  <c r="E155" i="53"/>
  <c r="C155" i="53"/>
  <c r="F153" i="53"/>
  <c r="A152" i="53"/>
  <c r="H150" i="53"/>
  <c r="A153" i="53" l="1"/>
  <c r="B155" i="53"/>
  <c r="E156" i="53"/>
  <c r="C156" i="53"/>
  <c r="B156" i="53" l="1"/>
  <c r="F156" i="53" s="1"/>
  <c r="A156" i="53" s="1"/>
  <c r="C157" i="53"/>
  <c r="E157" i="53"/>
  <c r="F155" i="53"/>
  <c r="A155" i="53" l="1"/>
  <c r="B157" i="53"/>
  <c r="E158" i="53"/>
  <c r="C158" i="53"/>
  <c r="B158" i="53" l="1"/>
  <c r="F158" i="53" s="1"/>
  <c r="A158" i="53" s="1"/>
  <c r="C159" i="53"/>
  <c r="E159" i="53"/>
  <c r="F157" i="53"/>
  <c r="A157" i="53" l="1"/>
  <c r="B159" i="53"/>
  <c r="C160" i="53"/>
  <c r="E160" i="53"/>
  <c r="F159" i="53" l="1"/>
  <c r="B160" i="53"/>
  <c r="F160" i="53" s="1"/>
  <c r="A160" i="53" s="1"/>
  <c r="E161" i="53"/>
  <c r="C161" i="53"/>
  <c r="B161" i="53" l="1"/>
  <c r="F161" i="53" s="1"/>
  <c r="A161" i="53" s="1"/>
  <c r="C162" i="53"/>
  <c r="E162" i="53"/>
  <c r="A159" i="53"/>
  <c r="B162" i="53" l="1"/>
  <c r="F162" i="53" s="1"/>
  <c r="E163" i="53"/>
  <c r="C163" i="53"/>
  <c r="B163" i="53" l="1"/>
  <c r="F163" i="53" s="1"/>
  <c r="A163" i="53" s="1"/>
  <c r="C164" i="53"/>
  <c r="E164" i="53"/>
  <c r="H164" i="53" s="1"/>
  <c r="A162" i="53"/>
  <c r="B164" i="53" l="1"/>
  <c r="C165" i="53"/>
  <c r="E165" i="53"/>
  <c r="F164" i="53" l="1"/>
  <c r="H163" i="53"/>
  <c r="B165" i="53"/>
  <c r="E166" i="53"/>
  <c r="C166" i="53"/>
  <c r="B166" i="53" l="1"/>
  <c r="F166" i="53" s="1"/>
  <c r="A166" i="53" s="1"/>
  <c r="C167" i="53"/>
  <c r="E167" i="53"/>
  <c r="F165" i="53"/>
  <c r="A164" i="53"/>
  <c r="H162" i="53"/>
  <c r="B167" i="53" l="1"/>
  <c r="E168" i="53"/>
  <c r="C168" i="53"/>
  <c r="A165" i="53"/>
  <c r="B168" i="53" l="1"/>
  <c r="F168" i="53" s="1"/>
  <c r="A168" i="53" s="1"/>
  <c r="C169" i="53"/>
  <c r="E169" i="53"/>
  <c r="F167" i="53"/>
  <c r="A167" i="53" l="1"/>
  <c r="B169" i="53"/>
  <c r="C170" i="53"/>
  <c r="E170" i="53"/>
  <c r="F169" i="53" l="1"/>
  <c r="B170" i="53"/>
  <c r="F170" i="53" s="1"/>
  <c r="A170" i="53" s="1"/>
  <c r="E171" i="53"/>
  <c r="C171" i="53"/>
  <c r="B171" i="53" l="1"/>
  <c r="F171" i="53" s="1"/>
  <c r="A171" i="53" s="1"/>
  <c r="C172" i="53"/>
  <c r="E172" i="53"/>
  <c r="A169" i="53"/>
  <c r="B172" i="53" l="1"/>
  <c r="F172" i="53" s="1"/>
  <c r="E173" i="53"/>
  <c r="C173" i="53"/>
  <c r="B173" i="53" l="1"/>
  <c r="F173" i="53" s="1"/>
  <c r="A173" i="53" s="1"/>
  <c r="E174" i="53"/>
  <c r="C174" i="53"/>
  <c r="A172" i="53"/>
  <c r="B174" i="53" l="1"/>
  <c r="F174" i="53" s="1"/>
  <c r="E175" i="53"/>
  <c r="C175" i="53"/>
  <c r="B175" i="53" l="1"/>
  <c r="F175" i="53" s="1"/>
  <c r="A175" i="53" s="1"/>
  <c r="C176" i="53"/>
  <c r="E176" i="53"/>
  <c r="H176" i="53" s="1"/>
  <c r="A174" i="53"/>
  <c r="B176" i="53" l="1"/>
  <c r="E177" i="53"/>
  <c r="C177" i="53"/>
  <c r="B177" i="53" l="1"/>
  <c r="E178" i="53"/>
  <c r="C178" i="53"/>
  <c r="F176" i="53"/>
  <c r="H175" i="53"/>
  <c r="B178" i="53" l="1"/>
  <c r="F178" i="53" s="1"/>
  <c r="A178" i="53" s="1"/>
  <c r="E179" i="53"/>
  <c r="C179" i="53"/>
  <c r="F177" i="53"/>
  <c r="A176" i="53"/>
  <c r="H174" i="53"/>
  <c r="A177" i="53" l="1"/>
  <c r="B179" i="53"/>
  <c r="F179" i="53" s="1"/>
  <c r="A179" i="53" s="1"/>
  <c r="E180" i="53"/>
  <c r="C180" i="53"/>
  <c r="B180" i="53" l="1"/>
  <c r="E181" i="53"/>
  <c r="C181" i="53"/>
  <c r="B181" i="53" l="1"/>
  <c r="F181" i="53" s="1"/>
  <c r="A181" i="53" s="1"/>
  <c r="C182" i="53"/>
  <c r="E182" i="53"/>
  <c r="F180" i="53"/>
  <c r="A180" i="53" l="1"/>
  <c r="B182" i="53"/>
  <c r="C183" i="53"/>
  <c r="E183" i="53"/>
  <c r="F182" i="53" l="1"/>
  <c r="B183" i="53"/>
  <c r="F183" i="53" s="1"/>
  <c r="A183" i="53" s="1"/>
  <c r="C184" i="53"/>
  <c r="E184" i="53"/>
  <c r="A182" i="53" l="1"/>
  <c r="B184" i="53"/>
  <c r="F184" i="53" s="1"/>
  <c r="A184" i="53" s="1"/>
  <c r="E185" i="53"/>
  <c r="C185" i="53"/>
  <c r="B185" i="53" l="1"/>
  <c r="F185" i="53" s="1"/>
  <c r="A185" i="53" s="1"/>
  <c r="C186" i="53"/>
  <c r="E186" i="53"/>
  <c r="B186" i="53" l="1"/>
  <c r="F186" i="53" s="1"/>
  <c r="A186" i="53" s="1"/>
  <c r="C187" i="53"/>
  <c r="E187" i="53"/>
  <c r="B187" i="53" l="1"/>
  <c r="F187" i="53" s="1"/>
  <c r="A187" i="53" s="1"/>
  <c r="C188" i="53"/>
  <c r="E188" i="53"/>
  <c r="H188" i="53" s="1"/>
  <c r="B188" i="53" l="1"/>
  <c r="E189" i="53"/>
  <c r="C189" i="53"/>
  <c r="B189" i="53" l="1"/>
  <c r="C190" i="53"/>
  <c r="E190" i="53"/>
  <c r="F188" i="53"/>
  <c r="H187" i="53"/>
  <c r="F189" i="53" l="1"/>
  <c r="A188" i="53"/>
  <c r="H186" i="53"/>
  <c r="B190" i="53"/>
  <c r="F190" i="53" s="1"/>
  <c r="A190" i="53" s="1"/>
  <c r="C191" i="53"/>
  <c r="E191" i="53"/>
  <c r="B191" i="53" l="1"/>
  <c r="F191" i="53" s="1"/>
  <c r="A191" i="53" s="1"/>
  <c r="C192" i="53"/>
  <c r="E192" i="53"/>
  <c r="A189" i="53"/>
  <c r="B192" i="53" l="1"/>
  <c r="C193" i="53"/>
  <c r="E193" i="53"/>
  <c r="B193" i="53" l="1"/>
  <c r="F193" i="53" s="1"/>
  <c r="A193" i="53" s="1"/>
  <c r="E194" i="53"/>
  <c r="C194" i="53"/>
  <c r="F192" i="53"/>
  <c r="B194" i="53" l="1"/>
  <c r="C195" i="53"/>
  <c r="E195" i="53"/>
  <c r="A192" i="53"/>
  <c r="F194" i="53" l="1"/>
  <c r="B195" i="53"/>
  <c r="F195" i="53" s="1"/>
  <c r="A195" i="53" s="1"/>
  <c r="E196" i="53"/>
  <c r="C196" i="53"/>
  <c r="B196" i="53" l="1"/>
  <c r="F196" i="53" s="1"/>
  <c r="A196" i="53" s="1"/>
  <c r="E197" i="53"/>
  <c r="C197" i="53"/>
  <c r="A194" i="53"/>
  <c r="B197" i="53" l="1"/>
  <c r="F197" i="53" s="1"/>
  <c r="E198" i="53"/>
  <c r="C198" i="53"/>
  <c r="B198" i="53" l="1"/>
  <c r="F198" i="53" s="1"/>
  <c r="A198" i="53" s="1"/>
  <c r="C199" i="53"/>
  <c r="E199" i="53"/>
  <c r="A197" i="53"/>
  <c r="B199" i="53" l="1"/>
  <c r="F199" i="53" s="1"/>
  <c r="C200" i="53"/>
  <c r="E200" i="53"/>
  <c r="H200" i="53" s="1"/>
  <c r="A199" i="53" l="1"/>
  <c r="B200" i="53"/>
  <c r="E201" i="53"/>
  <c r="C201" i="53"/>
  <c r="B201" i="53" l="1"/>
  <c r="E202" i="53"/>
  <c r="C202" i="53"/>
  <c r="F200" i="53"/>
  <c r="H199" i="53"/>
  <c r="B202" i="53" l="1"/>
  <c r="F202" i="53" s="1"/>
  <c r="A202" i="53" s="1"/>
  <c r="E203" i="53"/>
  <c r="C203" i="53"/>
  <c r="F201" i="53"/>
  <c r="A200" i="53"/>
  <c r="H198" i="53"/>
  <c r="B203" i="53" l="1"/>
  <c r="E204" i="53"/>
  <c r="C204" i="53"/>
  <c r="A201" i="53"/>
  <c r="B204" i="53" l="1"/>
  <c r="F204" i="53" s="1"/>
  <c r="A204" i="53" s="1"/>
  <c r="C205" i="53"/>
  <c r="E205" i="53"/>
  <c r="F203" i="53"/>
  <c r="A203" i="53" l="1"/>
  <c r="B205" i="53"/>
  <c r="C206" i="53"/>
  <c r="E206" i="53"/>
  <c r="B206" i="53" l="1"/>
  <c r="F206" i="53" s="1"/>
  <c r="A206" i="53" s="1"/>
  <c r="E207" i="53"/>
  <c r="C207" i="53"/>
  <c r="F205" i="53"/>
  <c r="B207" i="53" l="1"/>
  <c r="E208" i="53"/>
  <c r="C208" i="53"/>
  <c r="A205" i="53"/>
  <c r="B208" i="53" l="1"/>
  <c r="F208" i="53" s="1"/>
  <c r="A208" i="53" s="1"/>
  <c r="E209" i="53"/>
  <c r="C209" i="53"/>
  <c r="F207" i="53"/>
  <c r="B209" i="53" l="1"/>
  <c r="C210" i="53"/>
  <c r="E210" i="53"/>
  <c r="A207" i="53"/>
  <c r="F209" i="53" l="1"/>
  <c r="B210" i="53"/>
  <c r="F210" i="53" s="1"/>
  <c r="A210" i="53" s="1"/>
  <c r="E211" i="53"/>
  <c r="C211" i="53"/>
  <c r="B211" i="53" l="1"/>
  <c r="F211" i="53" s="1"/>
  <c r="A211" i="53" s="1"/>
  <c r="C212" i="53"/>
  <c r="E212" i="53"/>
  <c r="H212" i="53" s="1"/>
  <c r="A209" i="53"/>
  <c r="B212" i="53" l="1"/>
  <c r="C213" i="53"/>
  <c r="E213" i="53"/>
  <c r="F212" i="53" l="1"/>
  <c r="H211" i="53"/>
  <c r="B213" i="53"/>
  <c r="E214" i="53"/>
  <c r="C214" i="53"/>
  <c r="B214" i="53" l="1"/>
  <c r="F214" i="53" s="1"/>
  <c r="A214" i="53" s="1"/>
  <c r="E215" i="53"/>
  <c r="C215" i="53"/>
  <c r="F213" i="53"/>
  <c r="A212" i="53"/>
  <c r="H210" i="53"/>
  <c r="A213" i="53" l="1"/>
  <c r="B215" i="53"/>
  <c r="E216" i="53"/>
  <c r="C216" i="53"/>
  <c r="B216" i="53" l="1"/>
  <c r="F216" i="53" s="1"/>
  <c r="A216" i="53" s="1"/>
  <c r="C217" i="53"/>
  <c r="E217" i="53"/>
  <c r="F215" i="53"/>
  <c r="A215" i="53" l="1"/>
  <c r="B217" i="53"/>
  <c r="C218" i="53"/>
  <c r="E218" i="53"/>
  <c r="F217" i="53" l="1"/>
  <c r="B218" i="53"/>
  <c r="F218" i="53" s="1"/>
  <c r="A218" i="53" s="1"/>
  <c r="C219" i="53"/>
  <c r="E219" i="53"/>
  <c r="A217" i="53" l="1"/>
  <c r="B219" i="53"/>
  <c r="F219" i="53" s="1"/>
  <c r="A219" i="53" s="1"/>
  <c r="C220" i="53"/>
  <c r="E220" i="53"/>
  <c r="B220" i="53" l="1"/>
  <c r="F220" i="53" s="1"/>
  <c r="A220" i="53" s="1"/>
  <c r="C221" i="53"/>
  <c r="E221" i="53"/>
  <c r="B221" i="53" l="1"/>
  <c r="F221" i="53" s="1"/>
  <c r="C222" i="53"/>
  <c r="E222" i="53"/>
  <c r="A221" i="53" l="1"/>
  <c r="B222" i="53"/>
  <c r="F222" i="53" s="1"/>
  <c r="A222" i="53" s="1"/>
  <c r="C223" i="53"/>
  <c r="E223" i="53"/>
  <c r="B223" i="53" l="1"/>
  <c r="F223" i="53" s="1"/>
  <c r="A223" i="53" s="1"/>
  <c r="E224" i="53"/>
  <c r="H224" i="53" s="1"/>
  <c r="C224" i="53"/>
  <c r="B224" i="53" l="1"/>
  <c r="E225" i="53"/>
  <c r="C225" i="53"/>
  <c r="B225" i="53" l="1"/>
  <c r="E226" i="53"/>
  <c r="C226" i="53"/>
  <c r="F224" i="53"/>
  <c r="H223" i="53"/>
  <c r="B226" i="53" l="1"/>
  <c r="F226" i="53" s="1"/>
  <c r="A226" i="53" s="1"/>
  <c r="E227" i="53"/>
  <c r="C227" i="53"/>
  <c r="F225" i="53"/>
  <c r="A224" i="53"/>
  <c r="H222" i="53"/>
  <c r="A225" i="53" l="1"/>
  <c r="B227" i="53"/>
  <c r="F227" i="53" s="1"/>
  <c r="A227" i="53" s="1"/>
  <c r="C228" i="53"/>
  <c r="E228" i="53"/>
  <c r="B228" i="53" l="1"/>
  <c r="C229" i="53"/>
  <c r="E229" i="53"/>
  <c r="F228" i="53" l="1"/>
  <c r="B229" i="53"/>
  <c r="F229" i="53" s="1"/>
  <c r="A229" i="53" s="1"/>
  <c r="E230" i="53"/>
  <c r="C230" i="53"/>
  <c r="B230" i="53" l="1"/>
  <c r="C231" i="53"/>
  <c r="E231" i="53"/>
  <c r="A228" i="53"/>
  <c r="F230" i="53" l="1"/>
  <c r="B231" i="53"/>
  <c r="F231" i="53" s="1"/>
  <c r="A231" i="53" s="1"/>
  <c r="E232" i="53"/>
  <c r="C232" i="53"/>
  <c r="B232" i="53" l="1"/>
  <c r="F232" i="53" s="1"/>
  <c r="A232" i="53" s="1"/>
  <c r="E233" i="53"/>
  <c r="C233" i="53"/>
  <c r="A230" i="53"/>
  <c r="B233" i="53" l="1"/>
  <c r="F233" i="53" s="1"/>
  <c r="C234" i="53"/>
  <c r="E234" i="53"/>
  <c r="A233" i="53" l="1"/>
  <c r="B234" i="53"/>
  <c r="F234" i="53" s="1"/>
  <c r="A234" i="53" s="1"/>
  <c r="C235" i="53"/>
  <c r="E235" i="53"/>
  <c r="B235" i="53" l="1"/>
  <c r="F235" i="53" s="1"/>
  <c r="A235" i="53" s="1"/>
  <c r="E236" i="53"/>
  <c r="H236" i="53" s="1"/>
  <c r="C236" i="53"/>
  <c r="B236" i="53" l="1"/>
  <c r="E237" i="53"/>
  <c r="C237" i="53"/>
  <c r="B237" i="53" l="1"/>
  <c r="E238" i="53"/>
  <c r="C238" i="53"/>
  <c r="F236" i="53"/>
  <c r="H235" i="53"/>
  <c r="B238" i="53" l="1"/>
  <c r="F238" i="53" s="1"/>
  <c r="A238" i="53" s="1"/>
  <c r="C239" i="53"/>
  <c r="E239" i="53"/>
  <c r="F237" i="53"/>
  <c r="A236" i="53"/>
  <c r="H234" i="53"/>
  <c r="A237" i="53" l="1"/>
  <c r="B239" i="53"/>
  <c r="F239" i="53" s="1"/>
  <c r="A239" i="53" s="1"/>
  <c r="C240" i="53"/>
  <c r="E240" i="53"/>
  <c r="B240" i="53" l="1"/>
  <c r="C241" i="53"/>
  <c r="E241" i="53"/>
  <c r="B241" i="53" l="1"/>
  <c r="F241" i="53" s="1"/>
  <c r="A241" i="53" s="1"/>
  <c r="E242" i="53"/>
  <c r="C242" i="53"/>
  <c r="F240" i="53"/>
  <c r="B242" i="53" l="1"/>
  <c r="C243" i="53"/>
  <c r="E243" i="53"/>
  <c r="A240" i="53"/>
  <c r="F242" i="53" l="1"/>
  <c r="B243" i="53"/>
  <c r="F243" i="53" s="1"/>
  <c r="A243" i="53" s="1"/>
  <c r="E244" i="53"/>
  <c r="C244" i="53"/>
  <c r="B244" i="53" l="1"/>
  <c r="F244" i="53" s="1"/>
  <c r="A244" i="53" s="1"/>
  <c r="E245" i="53"/>
  <c r="C245" i="53"/>
  <c r="A242" i="53"/>
  <c r="B245" i="53" l="1"/>
  <c r="F245" i="53" s="1"/>
  <c r="E246" i="53"/>
  <c r="C246" i="53"/>
  <c r="B246" i="53" l="1"/>
  <c r="F246" i="53" s="1"/>
  <c r="A246" i="53" s="1"/>
  <c r="E247" i="53"/>
  <c r="C247" i="53"/>
  <c r="A245" i="53"/>
  <c r="B247" i="53" l="1"/>
  <c r="F247" i="53" s="1"/>
  <c r="A247" i="53" s="1"/>
  <c r="C248" i="53"/>
  <c r="E248" i="53"/>
  <c r="H248" i="53" s="1"/>
  <c r="B248" i="53" l="1"/>
  <c r="E249" i="53"/>
  <c r="C249" i="53"/>
  <c r="B249" i="53" l="1"/>
  <c r="C250" i="53"/>
  <c r="E250" i="53"/>
  <c r="F248" i="53"/>
  <c r="H247" i="53"/>
  <c r="F249" i="53" l="1"/>
  <c r="A248" i="53"/>
  <c r="H246" i="53"/>
  <c r="B250" i="53"/>
  <c r="F250" i="53" s="1"/>
  <c r="A250" i="53" s="1"/>
  <c r="C251" i="53"/>
  <c r="E251" i="53"/>
  <c r="B251" i="53" l="1"/>
  <c r="F251" i="53" s="1"/>
  <c r="A251" i="53" s="1"/>
  <c r="E252" i="53"/>
  <c r="C252" i="53"/>
  <c r="A249" i="53"/>
  <c r="B252" i="53" l="1"/>
  <c r="C253" i="53"/>
  <c r="E253" i="53"/>
  <c r="F252" i="53" l="1"/>
  <c r="B253" i="53"/>
  <c r="F253" i="53" s="1"/>
  <c r="A253" i="53" s="1"/>
  <c r="E254" i="53"/>
  <c r="C254" i="53"/>
  <c r="B254" i="53" l="1"/>
  <c r="F254" i="53" s="1"/>
  <c r="A254" i="53" s="1"/>
  <c r="E255" i="53"/>
  <c r="C255" i="53"/>
  <c r="A252" i="53"/>
  <c r="B255" i="53" l="1"/>
  <c r="F255" i="53" s="1"/>
  <c r="C256" i="53"/>
  <c r="E256" i="53"/>
  <c r="A255" i="53" l="1"/>
  <c r="B256" i="53"/>
  <c r="F256" i="53" s="1"/>
  <c r="A256" i="53" s="1"/>
  <c r="E257" i="53"/>
  <c r="C257" i="53"/>
  <c r="B257" i="53" l="1"/>
  <c r="F257" i="53" s="1"/>
  <c r="A257" i="53" s="1"/>
  <c r="E258" i="53"/>
  <c r="C258" i="53"/>
  <c r="B258" i="53" l="1"/>
  <c r="F258" i="53" s="1"/>
  <c r="A258" i="53" s="1"/>
  <c r="E259" i="53"/>
  <c r="C259" i="53"/>
  <c r="B259" i="53" l="1"/>
  <c r="F259" i="53" s="1"/>
  <c r="A259" i="53" s="1"/>
  <c r="C260" i="53"/>
  <c r="E260" i="53"/>
  <c r="H260" i="53" s="1"/>
  <c r="B260" i="53" l="1"/>
  <c r="C261" i="53"/>
  <c r="E261" i="53"/>
  <c r="F260" i="53" l="1"/>
  <c r="H259" i="53"/>
  <c r="B261" i="53"/>
  <c r="E262" i="53"/>
  <c r="C262" i="53"/>
  <c r="B262" i="53" l="1"/>
  <c r="F262" i="53" s="1"/>
  <c r="A262" i="53" s="1"/>
  <c r="C263" i="53"/>
  <c r="E263" i="53"/>
  <c r="F261" i="53"/>
  <c r="A260" i="53"/>
  <c r="H258" i="53"/>
  <c r="B263" i="53" l="1"/>
  <c r="C264" i="53"/>
  <c r="E264" i="53"/>
  <c r="A261" i="53"/>
  <c r="F263" i="53" l="1"/>
  <c r="B264" i="53"/>
  <c r="F264" i="53" s="1"/>
  <c r="A264" i="53" s="1"/>
  <c r="C265" i="53"/>
  <c r="E265" i="53"/>
  <c r="B265" i="53" l="1"/>
  <c r="C266" i="53"/>
  <c r="E266" i="53"/>
  <c r="A263" i="53"/>
  <c r="F265" i="53" l="1"/>
  <c r="B266" i="53"/>
  <c r="F266" i="53" s="1"/>
  <c r="A266" i="53" s="1"/>
  <c r="E267" i="53"/>
  <c r="C267" i="53"/>
  <c r="B267" i="53" l="1"/>
  <c r="F267" i="53" s="1"/>
  <c r="A267" i="53" s="1"/>
  <c r="C268" i="53"/>
  <c r="E268" i="53"/>
  <c r="A265" i="53"/>
  <c r="B268" i="53" l="1"/>
  <c r="F268" i="53" s="1"/>
  <c r="E269" i="53"/>
  <c r="C269" i="53"/>
  <c r="B269" i="53" l="1"/>
  <c r="F269" i="53" s="1"/>
  <c r="A269" i="53" s="1"/>
  <c r="C270" i="53"/>
  <c r="E270" i="53"/>
  <c r="A268" i="53"/>
  <c r="B270" i="53" l="1"/>
  <c r="F270" i="53" s="1"/>
  <c r="C271" i="53"/>
  <c r="E271" i="53"/>
  <c r="A270" i="53" l="1"/>
  <c r="B271" i="53"/>
  <c r="F271" i="53" s="1"/>
  <c r="A271" i="53" s="1"/>
  <c r="E272" i="53"/>
  <c r="H272" i="53" s="1"/>
  <c r="C272" i="53"/>
  <c r="B272" i="53" l="1"/>
  <c r="C273" i="53"/>
  <c r="E273" i="53"/>
  <c r="F272" i="53" l="1"/>
  <c r="H271" i="53"/>
  <c r="B273" i="53"/>
  <c r="E274" i="53"/>
  <c r="C274" i="53"/>
  <c r="B274" i="53" l="1"/>
  <c r="F274" i="53" s="1"/>
  <c r="A274" i="53" s="1"/>
  <c r="C275" i="53"/>
  <c r="E275" i="53"/>
  <c r="F273" i="53"/>
  <c r="A272" i="53"/>
  <c r="H270" i="53"/>
  <c r="B275" i="53" l="1"/>
  <c r="C276" i="53"/>
  <c r="E276" i="53"/>
  <c r="A273" i="53"/>
  <c r="F275" i="53" l="1"/>
  <c r="B276" i="53"/>
  <c r="F276" i="53" s="1"/>
  <c r="A276" i="53" s="1"/>
  <c r="E277" i="53"/>
  <c r="C277" i="53"/>
  <c r="B277" i="53" l="1"/>
  <c r="C278" i="53"/>
  <c r="E278" i="53"/>
  <c r="A275" i="53"/>
  <c r="F277" i="53" l="1"/>
  <c r="B278" i="53"/>
  <c r="F278" i="53" s="1"/>
  <c r="A278" i="53" s="1"/>
  <c r="C279" i="53"/>
  <c r="E279" i="53"/>
  <c r="A277" i="53" l="1"/>
  <c r="B279" i="53"/>
  <c r="F279" i="53" s="1"/>
  <c r="A279" i="53" s="1"/>
  <c r="E280" i="53"/>
  <c r="C280" i="53"/>
  <c r="B280" i="53" l="1"/>
  <c r="F280" i="53" s="1"/>
  <c r="A280" i="53" s="1"/>
  <c r="C281" i="53"/>
  <c r="E281" i="53"/>
  <c r="B281" i="53" l="1"/>
  <c r="F281" i="53" s="1"/>
  <c r="E282" i="53"/>
  <c r="C282" i="53"/>
  <c r="B282" i="53" l="1"/>
  <c r="F282" i="53" s="1"/>
  <c r="A282" i="53" s="1"/>
  <c r="C283" i="53"/>
  <c r="E283" i="53"/>
  <c r="A281" i="53"/>
  <c r="B283" i="53" l="1"/>
  <c r="F283" i="53" s="1"/>
  <c r="A283" i="53" s="1"/>
  <c r="E284" i="53"/>
  <c r="H284" i="53" s="1"/>
  <c r="C284" i="53"/>
  <c r="B284" i="53" l="1"/>
  <c r="E285" i="53"/>
  <c r="C285" i="53"/>
  <c r="B285" i="53" l="1"/>
  <c r="E286" i="53"/>
  <c r="C286" i="53"/>
  <c r="F284" i="53"/>
  <c r="H283" i="53"/>
  <c r="B286" i="53" l="1"/>
  <c r="F286" i="53" s="1"/>
  <c r="A286" i="53" s="1"/>
  <c r="E287" i="53"/>
  <c r="C287" i="53"/>
  <c r="F285" i="53"/>
  <c r="A284" i="53"/>
  <c r="H282" i="53"/>
  <c r="A285" i="53" l="1"/>
  <c r="B287" i="53"/>
  <c r="F287" i="53" s="1"/>
  <c r="A287" i="53" s="1"/>
  <c r="E288" i="53"/>
  <c r="C288" i="53"/>
  <c r="B288" i="53" l="1"/>
  <c r="E289" i="53"/>
  <c r="C289" i="53"/>
  <c r="B289" i="53" l="1"/>
  <c r="F289" i="53" s="1"/>
  <c r="A289" i="53" s="1"/>
  <c r="E290" i="53"/>
  <c r="C290" i="53"/>
  <c r="F288" i="53"/>
  <c r="B290" i="53" l="1"/>
  <c r="E291" i="53"/>
  <c r="C291" i="53"/>
  <c r="A288" i="53"/>
  <c r="B291" i="53" l="1"/>
  <c r="F291" i="53" s="1"/>
  <c r="A291" i="53" s="1"/>
  <c r="E292" i="53"/>
  <c r="C292" i="53"/>
  <c r="F290" i="53"/>
  <c r="B292" i="53" l="1"/>
  <c r="C293" i="53"/>
  <c r="E293" i="53"/>
  <c r="A290" i="53"/>
  <c r="F292" i="53" l="1"/>
  <c r="B293" i="53"/>
  <c r="F293" i="53" s="1"/>
  <c r="A293" i="53" s="1"/>
  <c r="E294" i="53"/>
  <c r="C294" i="53"/>
  <c r="B294" i="53" l="1"/>
  <c r="F294" i="53" s="1"/>
  <c r="A294" i="53" s="1"/>
  <c r="C295" i="53"/>
  <c r="E295" i="53"/>
  <c r="A292" i="53"/>
  <c r="B295" i="53" l="1"/>
  <c r="F295" i="53" s="1"/>
  <c r="A295" i="53" s="1"/>
  <c r="C296" i="53"/>
  <c r="E296" i="53"/>
  <c r="H296" i="53" s="1"/>
  <c r="B296" i="53" l="1"/>
  <c r="C297" i="53"/>
  <c r="C357" i="53"/>
  <c r="E297" i="53"/>
  <c r="B357" i="53" l="1"/>
  <c r="F296" i="53"/>
  <c r="H295" i="53"/>
  <c r="B297" i="53"/>
  <c r="E298" i="53"/>
  <c r="C298" i="53"/>
  <c r="B298" i="53" l="1"/>
  <c r="F298" i="53" s="1"/>
  <c r="A298" i="53" s="1"/>
  <c r="C299" i="53"/>
  <c r="E299" i="53"/>
  <c r="F297" i="53"/>
  <c r="A296" i="53"/>
  <c r="H294" i="53"/>
  <c r="B299" i="53" l="1"/>
  <c r="E300" i="53"/>
  <c r="C300" i="53"/>
  <c r="A297" i="53"/>
  <c r="B300" i="53" l="1"/>
  <c r="F300" i="53" s="1"/>
  <c r="A300" i="53" s="1"/>
  <c r="E301" i="53"/>
  <c r="C301" i="53"/>
  <c r="F299" i="53"/>
  <c r="A299" i="53" l="1"/>
  <c r="B301" i="53"/>
  <c r="E302" i="53"/>
  <c r="C302" i="53"/>
  <c r="B302" i="53" l="1"/>
  <c r="F302" i="53" s="1"/>
  <c r="A302" i="53" s="1"/>
  <c r="E303" i="53"/>
  <c r="C303" i="53"/>
  <c r="F301" i="53"/>
  <c r="A301" i="53" l="1"/>
  <c r="B303" i="53"/>
  <c r="F303" i="53" s="1"/>
  <c r="A303" i="53" s="1"/>
  <c r="E304" i="53"/>
  <c r="C304" i="53"/>
  <c r="B304" i="53" l="1"/>
  <c r="F304" i="53" s="1"/>
  <c r="A304" i="53" s="1"/>
  <c r="E305" i="53"/>
  <c r="C305" i="53"/>
  <c r="B305" i="53" l="1"/>
  <c r="F305" i="53" s="1"/>
  <c r="C306" i="53"/>
  <c r="E306" i="53"/>
  <c r="A305" i="53" l="1"/>
  <c r="B306" i="53"/>
  <c r="F306" i="53" s="1"/>
  <c r="A306" i="53" s="1"/>
  <c r="E307" i="53"/>
  <c r="C307" i="53"/>
  <c r="B307" i="53" l="1"/>
  <c r="F307" i="53" s="1"/>
  <c r="A307" i="53" s="1"/>
  <c r="C308" i="53"/>
  <c r="E308" i="53"/>
  <c r="H308" i="53" s="1"/>
  <c r="B308" i="53" l="1"/>
  <c r="C309" i="53"/>
  <c r="E309" i="53"/>
  <c r="F308" i="53" l="1"/>
  <c r="H307" i="53"/>
  <c r="B309" i="53"/>
  <c r="C310" i="53"/>
  <c r="E310" i="53"/>
  <c r="B310" i="53" l="1"/>
  <c r="F310" i="53" s="1"/>
  <c r="A310" i="53" s="1"/>
  <c r="C311" i="53"/>
  <c r="E311" i="53"/>
  <c r="F309" i="53"/>
  <c r="A308" i="53"/>
  <c r="H306" i="53"/>
  <c r="A309" i="53" l="1"/>
  <c r="B311" i="53"/>
  <c r="F311" i="53" s="1"/>
  <c r="A311" i="53" s="1"/>
  <c r="C312" i="53"/>
  <c r="E312" i="53"/>
  <c r="B312" i="53" l="1"/>
  <c r="F312" i="53" s="1"/>
  <c r="A312" i="53" s="1"/>
  <c r="C313" i="53"/>
  <c r="E313" i="53"/>
  <c r="B313" i="53" l="1"/>
  <c r="F313" i="53" s="1"/>
  <c r="A313" i="53" s="1"/>
  <c r="E314" i="53"/>
  <c r="C314" i="53"/>
  <c r="B314" i="53" l="1"/>
  <c r="C315" i="53"/>
  <c r="E315" i="53"/>
  <c r="F314" i="53" l="1"/>
  <c r="B315" i="53"/>
  <c r="F315" i="53" s="1"/>
  <c r="A315" i="53" s="1"/>
  <c r="E316" i="53"/>
  <c r="C316" i="53"/>
  <c r="B316" i="53" l="1"/>
  <c r="F316" i="53" s="1"/>
  <c r="A316" i="53" s="1"/>
  <c r="E317" i="53"/>
  <c r="C317" i="53"/>
  <c r="A314" i="53"/>
  <c r="B317" i="53" l="1"/>
  <c r="F317" i="53" s="1"/>
  <c r="C318" i="53"/>
  <c r="E318" i="53"/>
  <c r="A317" i="53" l="1"/>
  <c r="B318" i="53"/>
  <c r="F318" i="53" s="1"/>
  <c r="A318" i="53" s="1"/>
  <c r="E319" i="53"/>
  <c r="C319" i="53"/>
  <c r="B319" i="53" l="1"/>
  <c r="F319" i="53" s="1"/>
  <c r="A319" i="53" s="1"/>
  <c r="E320" i="53"/>
  <c r="H320" i="53" s="1"/>
  <c r="C320" i="53"/>
  <c r="B320" i="53" l="1"/>
  <c r="E321" i="53"/>
  <c r="C321" i="53"/>
  <c r="B321" i="53" l="1"/>
  <c r="C322" i="53"/>
  <c r="E322" i="53"/>
  <c r="F320" i="53"/>
  <c r="H319" i="53"/>
  <c r="F321" i="53" l="1"/>
  <c r="A320" i="53"/>
  <c r="H318" i="53"/>
  <c r="B322" i="53"/>
  <c r="F322" i="53" s="1"/>
  <c r="A322" i="53" s="1"/>
  <c r="E323" i="53"/>
  <c r="C323" i="53"/>
  <c r="A321" i="53" l="1"/>
  <c r="B323" i="53"/>
  <c r="F323" i="53" s="1"/>
  <c r="A323" i="53" s="1"/>
  <c r="C324" i="53"/>
  <c r="E324" i="53"/>
  <c r="B324" i="53" l="1"/>
  <c r="C325" i="53"/>
  <c r="E325" i="53"/>
  <c r="F324" i="53" l="1"/>
  <c r="B325" i="53"/>
  <c r="F325" i="53" s="1"/>
  <c r="A325" i="53" s="1"/>
  <c r="C326" i="53"/>
  <c r="E326" i="53"/>
  <c r="A324" i="53" l="1"/>
  <c r="B326" i="53"/>
  <c r="F326" i="53" s="1"/>
  <c r="A326" i="53" s="1"/>
  <c r="C327" i="53"/>
  <c r="E327" i="53"/>
  <c r="B327" i="53" l="1"/>
  <c r="F327" i="53" s="1"/>
  <c r="A327" i="53" s="1"/>
  <c r="E328" i="53"/>
  <c r="C328" i="53"/>
  <c r="B328" i="53" l="1"/>
  <c r="F328" i="53" s="1"/>
  <c r="E329" i="53"/>
  <c r="C329" i="53"/>
  <c r="B329" i="53" l="1"/>
  <c r="F329" i="53" s="1"/>
  <c r="A329" i="53" s="1"/>
  <c r="E330" i="53"/>
  <c r="C330" i="53"/>
  <c r="A328" i="53"/>
  <c r="B330" i="53" l="1"/>
  <c r="F330" i="53" s="1"/>
  <c r="E331" i="53"/>
  <c r="C331" i="53"/>
  <c r="B331" i="53" l="1"/>
  <c r="F331" i="53" s="1"/>
  <c r="A331" i="53" s="1"/>
  <c r="C332" i="53"/>
  <c r="E332" i="53"/>
  <c r="H332" i="53" s="1"/>
  <c r="A330" i="53"/>
  <c r="B332" i="53" l="1"/>
  <c r="E333" i="53"/>
  <c r="C333" i="53"/>
  <c r="B333" i="53" l="1"/>
  <c r="E334" i="53"/>
  <c r="C334" i="53"/>
  <c r="F332" i="53"/>
  <c r="H331" i="53"/>
  <c r="B334" i="53" l="1"/>
  <c r="F334" i="53" s="1"/>
  <c r="A334" i="53" s="1"/>
  <c r="E335" i="53"/>
  <c r="C335" i="53"/>
  <c r="F333" i="53"/>
  <c r="A332" i="53"/>
  <c r="H330" i="53"/>
  <c r="A333" i="53" l="1"/>
  <c r="B335" i="53"/>
  <c r="F335" i="53" s="1"/>
  <c r="A335" i="53" s="1"/>
  <c r="E336" i="53"/>
  <c r="C336" i="53"/>
  <c r="B336" i="53" l="1"/>
  <c r="F336" i="53" s="1"/>
  <c r="A336" i="53" s="1"/>
  <c r="C337" i="53"/>
  <c r="E337" i="53"/>
  <c r="B337" i="53" l="1"/>
  <c r="E338" i="53"/>
  <c r="C338" i="53"/>
  <c r="B338" i="53" l="1"/>
  <c r="F338" i="53" s="1"/>
  <c r="A338" i="53" s="1"/>
  <c r="C339" i="53"/>
  <c r="E339" i="53"/>
  <c r="F337" i="53"/>
  <c r="A337" i="53" l="1"/>
  <c r="B339" i="53"/>
  <c r="C340" i="53"/>
  <c r="E340" i="53"/>
  <c r="F339" i="53" l="1"/>
  <c r="B340" i="53"/>
  <c r="F340" i="53" s="1"/>
  <c r="A340" i="53" s="1"/>
  <c r="E341" i="53"/>
  <c r="C341" i="53"/>
  <c r="B341" i="53" l="1"/>
  <c r="F341" i="53" s="1"/>
  <c r="A341" i="53" s="1"/>
  <c r="E342" i="53"/>
  <c r="C342" i="53"/>
  <c r="A339" i="53"/>
  <c r="B342" i="53" l="1"/>
  <c r="F342" i="53" s="1"/>
  <c r="A342" i="53" s="1"/>
  <c r="C343" i="53"/>
  <c r="E343" i="53"/>
  <c r="B343" i="53" l="1"/>
  <c r="F343" i="53" s="1"/>
  <c r="A343" i="53" s="1"/>
  <c r="E344" i="53"/>
  <c r="H344" i="53" s="1"/>
  <c r="C344" i="53"/>
  <c r="B344" i="53" l="1"/>
  <c r="E345" i="53"/>
  <c r="C345" i="53"/>
  <c r="B345" i="53" l="1"/>
  <c r="C346" i="53"/>
  <c r="E346" i="53"/>
  <c r="F344" i="53"/>
  <c r="H343" i="53"/>
  <c r="F345" i="53" l="1"/>
  <c r="A344" i="53"/>
  <c r="H342" i="53"/>
  <c r="B346" i="53"/>
  <c r="F346" i="53" s="1"/>
  <c r="A346" i="53" s="1"/>
  <c r="C347" i="53"/>
  <c r="E347" i="53"/>
  <c r="B347" i="53" l="1"/>
  <c r="F347" i="53" s="1"/>
  <c r="A347" i="53" s="1"/>
  <c r="C348" i="53"/>
  <c r="E348" i="53"/>
  <c r="A345" i="53"/>
  <c r="B348" i="53" l="1"/>
  <c r="F348" i="53" s="1"/>
  <c r="E349" i="53"/>
  <c r="C349" i="53"/>
  <c r="B349" i="53" l="1"/>
  <c r="F349" i="53" s="1"/>
  <c r="A349" i="53" s="1"/>
  <c r="C350" i="53"/>
  <c r="E350" i="53"/>
  <c r="A348" i="53"/>
  <c r="B350" i="53" l="1"/>
  <c r="F350" i="53" s="1"/>
  <c r="E351" i="53"/>
  <c r="C351" i="53"/>
  <c r="B351" i="53" l="1"/>
  <c r="F351" i="53" s="1"/>
  <c r="A351" i="53" s="1"/>
  <c r="C352" i="53"/>
  <c r="E352" i="53"/>
  <c r="A350" i="53"/>
  <c r="B352" i="53" l="1"/>
  <c r="F352" i="53" s="1"/>
  <c r="E353" i="53"/>
  <c r="C353" i="53"/>
  <c r="B353" i="53" l="1"/>
  <c r="F353" i="53" s="1"/>
  <c r="A353" i="53" s="1"/>
  <c r="E354" i="53"/>
  <c r="C354" i="53"/>
  <c r="A352" i="53"/>
  <c r="B354" i="53" l="1"/>
  <c r="F354" i="53" s="1"/>
  <c r="C355" i="53"/>
  <c r="E355" i="53"/>
  <c r="A354" i="53" l="1"/>
  <c r="B355" i="53"/>
  <c r="F355" i="53" s="1"/>
  <c r="A355" i="53" s="1"/>
  <c r="E356" i="53"/>
  <c r="H356" i="53" s="1"/>
  <c r="C356" i="53"/>
  <c r="B356" i="53" l="1"/>
  <c r="E357" i="53"/>
  <c r="E358" i="53"/>
  <c r="C358" i="53"/>
  <c r="F356" i="53" l="1"/>
  <c r="H355" i="53"/>
  <c r="B358" i="53"/>
  <c r="E359" i="53"/>
  <c r="C359" i="53"/>
  <c r="F357" i="53"/>
  <c r="A357" i="53" l="1"/>
  <c r="B359" i="53"/>
  <c r="F359" i="53" s="1"/>
  <c r="A359" i="53" s="1"/>
  <c r="C360" i="53"/>
  <c r="E360" i="53"/>
  <c r="F358" i="53"/>
  <c r="A358" i="53" s="1"/>
  <c r="A356" i="53"/>
  <c r="H354" i="53"/>
  <c r="B360" i="53" l="1"/>
  <c r="C361" i="53"/>
  <c r="E361" i="53"/>
  <c r="F360" i="53" l="1"/>
  <c r="B361" i="53"/>
  <c r="F361" i="53" s="1"/>
  <c r="A361" i="53" s="1"/>
  <c r="E362" i="53"/>
  <c r="C362" i="53"/>
  <c r="B362" i="53" l="1"/>
  <c r="C363" i="53"/>
  <c r="E363" i="53"/>
  <c r="A360" i="53"/>
  <c r="F362" i="53" l="1"/>
  <c r="B363" i="53"/>
  <c r="F363" i="53" s="1"/>
  <c r="A363" i="53" s="1"/>
  <c r="C364" i="53"/>
  <c r="E364" i="53"/>
  <c r="A362" i="53" l="1"/>
  <c r="B364" i="53"/>
  <c r="F364" i="53" s="1"/>
  <c r="A364" i="53" s="1"/>
  <c r="E365" i="53"/>
  <c r="C365" i="53"/>
  <c r="B365" i="53" l="1"/>
  <c r="F365" i="53" s="1"/>
  <c r="A365" i="53" s="1"/>
  <c r="C366" i="53"/>
  <c r="E366" i="53"/>
  <c r="B366" i="53" l="1"/>
  <c r="F366" i="53" s="1"/>
  <c r="A366" i="53" s="1"/>
  <c r="E367" i="53"/>
  <c r="C367" i="53"/>
  <c r="B367" i="53" l="1"/>
  <c r="F367" i="53" s="1"/>
  <c r="A367" i="53" s="1"/>
  <c r="E368" i="53"/>
  <c r="C368" i="53"/>
  <c r="B368" i="53" l="1"/>
  <c r="C369" i="53"/>
  <c r="E369" i="53"/>
  <c r="G371" i="53" s="1"/>
  <c r="H368" i="53"/>
  <c r="F368" i="53" l="1"/>
  <c r="B369" i="53"/>
  <c r="G370" i="53" s="1"/>
  <c r="H367" i="53"/>
  <c r="A368" i="53" l="1"/>
  <c r="F369" i="53"/>
  <c r="H366" i="53"/>
  <c r="G369" i="53" s="1"/>
  <c r="F44" i="37" l="1"/>
  <c r="E44" i="37"/>
  <c r="D44" i="37"/>
  <c r="G44" i="37" s="1"/>
  <c r="H44" i="37" s="1"/>
  <c r="K38" i="37"/>
  <c r="I38" i="37"/>
  <c r="K37" i="37"/>
  <c r="I37" i="37"/>
  <c r="I35" i="37"/>
  <c r="K35" i="37" s="1"/>
  <c r="K36" i="37" s="1"/>
  <c r="F25" i="37"/>
  <c r="E25" i="37"/>
  <c r="D25" i="37"/>
  <c r="G25" i="37" s="1"/>
  <c r="H25" i="37" s="1"/>
  <c r="K19" i="37"/>
  <c r="I19" i="37"/>
  <c r="I18" i="37"/>
  <c r="K18" i="37" s="1"/>
  <c r="I16" i="37"/>
  <c r="K16" i="37" s="1"/>
  <c r="K25" i="37" s="1"/>
  <c r="I18" i="35"/>
  <c r="K18" i="35"/>
  <c r="I35" i="35"/>
  <c r="K35" i="35" s="1"/>
  <c r="K36" i="35" s="1"/>
  <c r="I16" i="35"/>
  <c r="K16" i="35" s="1"/>
  <c r="K25" i="35" s="1"/>
  <c r="F44" i="35"/>
  <c r="E44" i="35"/>
  <c r="H44" i="35" s="1"/>
  <c r="D44" i="35"/>
  <c r="G44" i="35"/>
  <c r="K38" i="35"/>
  <c r="I38" i="35"/>
  <c r="K37" i="35"/>
  <c r="I37" i="35"/>
  <c r="F25" i="35"/>
  <c r="E25" i="35"/>
  <c r="D25" i="35"/>
  <c r="G25" i="35"/>
  <c r="K19" i="35"/>
  <c r="I19" i="35"/>
  <c r="E55" i="29"/>
  <c r="E58" i="29"/>
  <c r="E61" i="29"/>
  <c r="E60" i="29"/>
  <c r="V61" i="29"/>
  <c r="N58" i="29"/>
  <c r="D15" i="22"/>
  <c r="E15" i="22"/>
  <c r="F15" i="22"/>
  <c r="G15" i="22"/>
  <c r="I15" i="22"/>
  <c r="H15" i="22"/>
  <c r="D17" i="22"/>
  <c r="D18" i="22"/>
  <c r="D16" i="22" s="1"/>
  <c r="D19" i="22"/>
  <c r="D20" i="22"/>
  <c r="D21" i="22"/>
  <c r="D22" i="22"/>
  <c r="D23" i="22"/>
  <c r="D24" i="22"/>
  <c r="D25" i="22"/>
  <c r="D26" i="22"/>
  <c r="D27" i="22"/>
  <c r="D28" i="22"/>
  <c r="D29" i="22"/>
  <c r="D30" i="22"/>
  <c r="D31" i="22"/>
  <c r="D32" i="22"/>
  <c r="D33" i="22"/>
  <c r="D34" i="22"/>
  <c r="E16" i="22"/>
  <c r="I16" i="22"/>
  <c r="I17" i="22"/>
  <c r="I18" i="22"/>
  <c r="I19" i="22"/>
  <c r="I20" i="22"/>
  <c r="I21" i="22"/>
  <c r="I22" i="22"/>
  <c r="I23" i="22"/>
  <c r="I24" i="22"/>
  <c r="I25" i="22"/>
  <c r="I26" i="22"/>
  <c r="I27" i="22"/>
  <c r="I28" i="22"/>
  <c r="I29" i="22"/>
  <c r="I30" i="22"/>
  <c r="I31" i="22"/>
  <c r="I32" i="22"/>
  <c r="I33" i="22"/>
  <c r="I34" i="22"/>
  <c r="I35" i="22"/>
  <c r="J35" i="22"/>
  <c r="K35" i="22"/>
  <c r="L35" i="22"/>
  <c r="M35" i="22"/>
  <c r="N35" i="22"/>
  <c r="O35" i="22"/>
  <c r="K17" i="37"/>
  <c r="L25" i="37"/>
  <c r="K44" i="35"/>
  <c r="K17" i="35"/>
  <c r="H25" i="35"/>
  <c r="L25" i="35" s="1"/>
  <c r="M24" i="35" s="1"/>
  <c r="M25" i="35" s="1"/>
  <c r="Q25" i="35" s="1"/>
  <c r="L44" i="35"/>
  <c r="N43" i="35" s="1"/>
  <c r="M44" i="35" s="1"/>
  <c r="O24" i="35"/>
  <c r="O25" i="35" s="1"/>
  <c r="O24" i="37" l="1"/>
  <c r="O25" i="37" s="1"/>
  <c r="M24" i="37"/>
  <c r="M25" i="37" s="1"/>
  <c r="P43" i="35"/>
  <c r="O44" i="35" s="1"/>
  <c r="Q44" i="35" s="1"/>
  <c r="K44" i="37"/>
  <c r="F16" i="22"/>
  <c r="G16" i="22"/>
  <c r="H16" i="22" s="1"/>
  <c r="L44" i="37"/>
  <c r="P43" i="37" l="1"/>
  <c r="O44" i="37" s="1"/>
  <c r="N43" i="37"/>
  <c r="M44" i="37" s="1"/>
  <c r="Q44" i="37" s="1"/>
  <c r="E17" i="22"/>
  <c r="F17" i="22"/>
  <c r="Q25" i="37"/>
  <c r="F18" i="22" l="1"/>
  <c r="E18" i="22"/>
  <c r="G18" i="22" s="1"/>
  <c r="H18" i="22" s="1"/>
  <c r="G17" i="22"/>
  <c r="H17" i="22" l="1"/>
  <c r="E19" i="22"/>
  <c r="F19" i="22"/>
  <c r="G19" i="22" l="1"/>
  <c r="F20" i="22"/>
  <c r="E20" i="22"/>
  <c r="G20" i="22" s="1"/>
  <c r="H20" i="22" s="1"/>
  <c r="E21" i="22" l="1"/>
  <c r="G21" i="22" s="1"/>
  <c r="H21" i="22" s="1"/>
  <c r="F21" i="22"/>
  <c r="H19" i="22"/>
  <c r="F22" i="22" l="1"/>
  <c r="E22" i="22"/>
  <c r="G22" i="22" s="1"/>
  <c r="H22" i="22" l="1"/>
  <c r="E23" i="22"/>
  <c r="G23" i="22" s="1"/>
  <c r="H23" i="22" s="1"/>
  <c r="F23" i="22"/>
  <c r="F24" i="22" l="1"/>
  <c r="E24" i="22"/>
  <c r="G24" i="22" s="1"/>
  <c r="H24" i="22" s="1"/>
  <c r="E25" i="22" l="1"/>
  <c r="G25" i="22" s="1"/>
  <c r="H25" i="22" s="1"/>
  <c r="F25" i="22"/>
  <c r="F26" i="22" l="1"/>
  <c r="E26" i="22"/>
  <c r="G26" i="22" s="1"/>
  <c r="H26" i="22" s="1"/>
  <c r="E27" i="22" l="1"/>
  <c r="G27" i="22" s="1"/>
  <c r="H27" i="22" s="1"/>
  <c r="F27" i="22"/>
  <c r="F28" i="22" l="1"/>
  <c r="E28" i="22"/>
  <c r="G28" i="22" s="1"/>
  <c r="H28" i="22" s="1"/>
  <c r="E29" i="22" l="1"/>
  <c r="G29" i="22" s="1"/>
  <c r="H29" i="22" s="1"/>
  <c r="F29" i="22"/>
  <c r="F30" i="22" l="1"/>
  <c r="E30" i="22"/>
  <c r="G30" i="22" s="1"/>
  <c r="H30" i="22" s="1"/>
  <c r="E31" i="22" l="1"/>
  <c r="G31" i="22" s="1"/>
  <c r="H31" i="22" s="1"/>
  <c r="F31" i="22"/>
  <c r="F32" i="22" l="1"/>
  <c r="E32" i="22"/>
  <c r="G32" i="22" s="1"/>
  <c r="H32" i="22" s="1"/>
  <c r="E33" i="22" l="1"/>
  <c r="G33" i="22" s="1"/>
  <c r="H33" i="22" s="1"/>
  <c r="F33" i="22"/>
  <c r="F34" i="22" l="1"/>
  <c r="E34" i="22"/>
  <c r="G34" i="22" l="1"/>
  <c r="E35" i="22"/>
  <c r="F35" i="22" s="1"/>
  <c r="H34" i="22" l="1"/>
  <c r="G35" i="22"/>
</calcChain>
</file>

<file path=xl/comments1.xml><?xml version="1.0" encoding="utf-8"?>
<comments xmlns="http://schemas.openxmlformats.org/spreadsheetml/2006/main">
  <authors>
    <author>保健福祉推進課</author>
  </authors>
  <commentList>
    <comment ref="L2" authorId="0" shapeId="0">
      <text>
        <r>
          <rPr>
            <sz val="11"/>
            <color indexed="81"/>
            <rFont val="ＭＳ ゴシック"/>
            <family val="3"/>
            <charset val="128"/>
          </rPr>
          <t>◎＝必須資料
○＝場合によって必要な書類</t>
        </r>
      </text>
    </comment>
    <comment ref="M2" authorId="0" shapeId="0">
      <text>
        <r>
          <rPr>
            <sz val="11"/>
            <color indexed="81"/>
            <rFont val="ＭＳ Ｐゴシック"/>
            <family val="3"/>
            <charset val="128"/>
          </rPr>
          <t>添付したものについては○印を記入すること</t>
        </r>
      </text>
    </comment>
  </commentList>
</comments>
</file>

<file path=xl/comments2.xml><?xml version="1.0" encoding="utf-8"?>
<comments xmlns="http://schemas.openxmlformats.org/spreadsheetml/2006/main">
  <authors>
    <author>aps12-042</author>
  </authors>
  <commentList>
    <comment ref="E53" authorId="0" shapeId="0">
      <text>
        <r>
          <rPr>
            <sz val="9"/>
            <color indexed="81"/>
            <rFont val="ＭＳ Ｐゴシック"/>
            <family val="3"/>
            <charset val="128"/>
          </rPr>
          <t xml:space="preserve">貸借対照表の資産の部
建物+土地+基本財産特定預金
</t>
        </r>
      </text>
    </comment>
    <comment ref="E54" authorId="0" shapeId="0">
      <text>
        <r>
          <rPr>
            <sz val="9"/>
            <color indexed="81"/>
            <rFont val="ＭＳ Ｐゴシック"/>
            <family val="3"/>
            <charset val="128"/>
          </rPr>
          <t>施設整備に使用できる資産の合計</t>
        </r>
      </text>
    </comment>
    <comment ref="E56" authorId="0" shapeId="0">
      <text>
        <r>
          <rPr>
            <sz val="9"/>
            <color indexed="81"/>
            <rFont val="ＭＳ Ｐゴシック"/>
            <family val="3"/>
            <charset val="128"/>
          </rPr>
          <t>貸借対照表の資産の部合計と同じになるように</t>
        </r>
      </text>
    </comment>
    <comment ref="E59" authorId="0" shapeId="0">
      <text>
        <r>
          <rPr>
            <sz val="9"/>
            <color indexed="81"/>
            <rFont val="ＭＳ Ｐゴシック"/>
            <family val="3"/>
            <charset val="128"/>
          </rPr>
          <t xml:space="preserve">年間事業費から定員（増員）分の３か月分（保育所は１か月分）の運転資金を算出
</t>
        </r>
      </text>
    </comment>
    <comment ref="L60" authorId="0" shapeId="0">
      <text>
        <r>
          <rPr>
            <sz val="9"/>
            <color indexed="81"/>
            <rFont val="ＭＳ Ｐゴシック"/>
            <family val="3"/>
            <charset val="128"/>
          </rPr>
          <t>事業活動収支計算書の支出の部の合計額</t>
        </r>
      </text>
    </comment>
  </commentList>
</comments>
</file>

<file path=xl/comments3.xml><?xml version="1.0" encoding="utf-8"?>
<comments xmlns="http://schemas.openxmlformats.org/spreadsheetml/2006/main">
  <authors>
    <author>作成者</author>
  </authors>
  <commentList>
    <comment ref="AA38" authorId="0" shapeId="0">
      <text>
        <r>
          <rPr>
            <sz val="9"/>
            <color indexed="81"/>
            <rFont val="MS P ゴシック"/>
            <family val="3"/>
            <charset val="128"/>
          </rPr>
          <t>「協調融資」欄には、『主な説明項目』の記載内容をご理解の上、該当する場合は○を付してください。</t>
        </r>
      </text>
    </comment>
  </commentList>
</comments>
</file>

<file path=xl/comments4.xml><?xml version="1.0" encoding="utf-8"?>
<comments xmlns="http://schemas.openxmlformats.org/spreadsheetml/2006/main">
  <authors>
    <author>aps-05</author>
  </authors>
  <commentList>
    <comment ref="D16" authorId="0" shapeId="0">
      <text>
        <r>
          <rPr>
            <sz val="11"/>
            <color indexed="10"/>
            <rFont val="ＭＳ Ｐゴシック"/>
            <family val="3"/>
            <charset val="128"/>
          </rPr>
          <t>工事費合計</t>
        </r>
      </text>
    </comment>
    <comment ref="E16" authorId="0" shapeId="0">
      <text>
        <r>
          <rPr>
            <sz val="11"/>
            <color indexed="10"/>
            <rFont val="ＭＳ Ｐゴシック"/>
            <family val="3"/>
            <charset val="128"/>
          </rPr>
          <t>工事費－対象外経費（外構工事費等）</t>
        </r>
      </text>
    </comment>
    <comment ref="D17" authorId="0" shapeId="0">
      <text>
        <r>
          <rPr>
            <sz val="11"/>
            <color indexed="10"/>
            <rFont val="ＭＳ Ｐゴシック"/>
            <family val="3"/>
            <charset val="128"/>
          </rPr>
          <t>設計・監理料</t>
        </r>
      </text>
    </comment>
    <comment ref="E17" authorId="0" shapeId="0">
      <text>
        <r>
          <rPr>
            <sz val="11"/>
            <color indexed="10"/>
            <rFont val="ＭＳ Ｐゴシック"/>
            <family val="3"/>
            <charset val="128"/>
          </rPr>
          <t>監理料
（工事費の2.6%が限度額）</t>
        </r>
      </text>
    </comment>
    <comment ref="D35" authorId="0" shapeId="0">
      <text>
        <r>
          <rPr>
            <sz val="11"/>
            <color indexed="10"/>
            <rFont val="ＭＳ Ｐゴシック"/>
            <family val="3"/>
            <charset val="128"/>
          </rPr>
          <t>工事費合計</t>
        </r>
      </text>
    </comment>
    <comment ref="E35" authorId="0" shapeId="0">
      <text>
        <r>
          <rPr>
            <sz val="11"/>
            <color indexed="10"/>
            <rFont val="ＭＳ Ｐゴシック"/>
            <family val="3"/>
            <charset val="128"/>
          </rPr>
          <t>工事費－対象外経費（外構工事費等）</t>
        </r>
      </text>
    </comment>
    <comment ref="D36" authorId="0" shapeId="0">
      <text>
        <r>
          <rPr>
            <sz val="11"/>
            <color indexed="10"/>
            <rFont val="ＭＳ Ｐゴシック"/>
            <family val="3"/>
            <charset val="128"/>
          </rPr>
          <t>設計・監理料</t>
        </r>
      </text>
    </comment>
    <comment ref="E36" authorId="0" shapeId="0">
      <text>
        <r>
          <rPr>
            <sz val="11"/>
            <color indexed="10"/>
            <rFont val="ＭＳ Ｐゴシック"/>
            <family val="3"/>
            <charset val="128"/>
          </rPr>
          <t>監理料
（工事費の2.6%が限度額）</t>
        </r>
      </text>
    </comment>
  </commentList>
</comments>
</file>

<file path=xl/comments5.xml><?xml version="1.0" encoding="utf-8"?>
<comments xmlns="http://schemas.openxmlformats.org/spreadsheetml/2006/main">
  <authors>
    <author>aps-05</author>
  </authors>
  <commentList>
    <comment ref="D16" authorId="0" shapeId="0">
      <text>
        <r>
          <rPr>
            <sz val="11"/>
            <color indexed="10"/>
            <rFont val="ＭＳ Ｐゴシック"/>
            <family val="3"/>
            <charset val="128"/>
          </rPr>
          <t>工事費合計</t>
        </r>
      </text>
    </comment>
    <comment ref="E16" authorId="0" shapeId="0">
      <text>
        <r>
          <rPr>
            <sz val="11"/>
            <color indexed="10"/>
            <rFont val="ＭＳ Ｐゴシック"/>
            <family val="3"/>
            <charset val="128"/>
          </rPr>
          <t>工事費－対象外経費（外構工事費等）</t>
        </r>
      </text>
    </comment>
    <comment ref="D17" authorId="0" shapeId="0">
      <text>
        <r>
          <rPr>
            <sz val="11"/>
            <color indexed="10"/>
            <rFont val="ＭＳ Ｐゴシック"/>
            <family val="3"/>
            <charset val="128"/>
          </rPr>
          <t>設計・監理料</t>
        </r>
      </text>
    </comment>
    <comment ref="E17" authorId="0" shapeId="0">
      <text>
        <r>
          <rPr>
            <sz val="11"/>
            <color indexed="10"/>
            <rFont val="ＭＳ Ｐゴシック"/>
            <family val="3"/>
            <charset val="128"/>
          </rPr>
          <t>監理料
（工事費の2.6%が限度額）</t>
        </r>
      </text>
    </comment>
    <comment ref="D35" authorId="0" shapeId="0">
      <text>
        <r>
          <rPr>
            <sz val="11"/>
            <color indexed="10"/>
            <rFont val="ＭＳ Ｐゴシック"/>
            <family val="3"/>
            <charset val="128"/>
          </rPr>
          <t>工事費合計</t>
        </r>
      </text>
    </comment>
    <comment ref="E35" authorId="0" shapeId="0">
      <text>
        <r>
          <rPr>
            <sz val="11"/>
            <color indexed="10"/>
            <rFont val="ＭＳ Ｐゴシック"/>
            <family val="3"/>
            <charset val="128"/>
          </rPr>
          <t>工事費－対象外経費（外構工事費等）</t>
        </r>
      </text>
    </comment>
    <comment ref="D36" authorId="0" shapeId="0">
      <text>
        <r>
          <rPr>
            <sz val="11"/>
            <color indexed="10"/>
            <rFont val="ＭＳ Ｐゴシック"/>
            <family val="3"/>
            <charset val="128"/>
          </rPr>
          <t>設計・監理料</t>
        </r>
      </text>
    </comment>
    <comment ref="E36" authorId="0" shapeId="0">
      <text>
        <r>
          <rPr>
            <sz val="11"/>
            <color indexed="10"/>
            <rFont val="ＭＳ Ｐゴシック"/>
            <family val="3"/>
            <charset val="128"/>
          </rPr>
          <t>監理料
（工事費の2.6%が限度額）</t>
        </r>
      </text>
    </comment>
  </commentList>
</comments>
</file>

<file path=xl/sharedStrings.xml><?xml version="1.0" encoding="utf-8"?>
<sst xmlns="http://schemas.openxmlformats.org/spreadsheetml/2006/main" count="1484" uniqueCount="905">
  <si>
    <t>返済回数</t>
    <rPh sb="0" eb="2">
      <t>ヘンサイ</t>
    </rPh>
    <rPh sb="2" eb="4">
      <t>カイスウ</t>
    </rPh>
    <phoneticPr fontId="2"/>
  </si>
  <si>
    <t>返済年度</t>
    <rPh sb="0" eb="2">
      <t>ヘンサイ</t>
    </rPh>
    <rPh sb="2" eb="4">
      <t>ネンド</t>
    </rPh>
    <phoneticPr fontId="2"/>
  </si>
  <si>
    <t>元金</t>
    <rPh sb="0" eb="2">
      <t>ガンキン</t>
    </rPh>
    <phoneticPr fontId="2"/>
  </si>
  <si>
    <t>償　　還　　財　　源　　内　　訳</t>
    <rPh sb="0" eb="1">
      <t>ツグナ</t>
    </rPh>
    <rPh sb="3" eb="4">
      <t>メグ</t>
    </rPh>
    <rPh sb="6" eb="7">
      <t>ザイ</t>
    </rPh>
    <rPh sb="9" eb="10">
      <t>ミナモト</t>
    </rPh>
    <rPh sb="12" eb="13">
      <t>ウチ</t>
    </rPh>
    <rPh sb="15" eb="16">
      <t>ヤク</t>
    </rPh>
    <phoneticPr fontId="2"/>
  </si>
  <si>
    <t>氏名</t>
    <rPh sb="0" eb="2">
      <t>シメイ</t>
    </rPh>
    <phoneticPr fontId="2"/>
  </si>
  <si>
    <t>職業</t>
    <rPh sb="0" eb="2">
      <t>ショクギョウ</t>
    </rPh>
    <phoneticPr fontId="2"/>
  </si>
  <si>
    <t>前年課税所得</t>
    <rPh sb="0" eb="2">
      <t>ゼンネン</t>
    </rPh>
    <rPh sb="2" eb="4">
      <t>カゼイ</t>
    </rPh>
    <rPh sb="4" eb="6">
      <t>ショトク</t>
    </rPh>
    <phoneticPr fontId="2"/>
  </si>
  <si>
    <t>法人との関係</t>
    <rPh sb="0" eb="2">
      <t>ホウジン</t>
    </rPh>
    <rPh sb="4" eb="6">
      <t>カンケイ</t>
    </rPh>
    <phoneticPr fontId="2"/>
  </si>
  <si>
    <t>設置者の</t>
    <rPh sb="0" eb="2">
      <t>セッチ</t>
    </rPh>
    <rPh sb="2" eb="3">
      <t>シャ</t>
    </rPh>
    <phoneticPr fontId="2"/>
  </si>
  <si>
    <t>対象経費の</t>
    <rPh sb="0" eb="2">
      <t>タイショウ</t>
    </rPh>
    <rPh sb="2" eb="4">
      <t>ケイヒ</t>
    </rPh>
    <phoneticPr fontId="2"/>
  </si>
  <si>
    <t>実支出</t>
    <rPh sb="0" eb="1">
      <t>ジツ</t>
    </rPh>
    <rPh sb="1" eb="3">
      <t>シシュツ</t>
    </rPh>
    <phoneticPr fontId="2"/>
  </si>
  <si>
    <t>（予定）額</t>
    <rPh sb="1" eb="3">
      <t>ヨテイ</t>
    </rPh>
    <rPh sb="4" eb="5">
      <t>ガク</t>
    </rPh>
    <phoneticPr fontId="2"/>
  </si>
  <si>
    <t>他の収入額</t>
    <rPh sb="0" eb="1">
      <t>タ</t>
    </rPh>
    <rPh sb="2" eb="4">
      <t>シュウニュウ</t>
    </rPh>
    <rPh sb="4" eb="5">
      <t>ガク</t>
    </rPh>
    <phoneticPr fontId="2"/>
  </si>
  <si>
    <t>施設整備費計</t>
    <rPh sb="0" eb="2">
      <t>シセツ</t>
    </rPh>
    <rPh sb="2" eb="5">
      <t>セイビヒ</t>
    </rPh>
    <rPh sb="5" eb="6">
      <t>ケイ</t>
    </rPh>
    <phoneticPr fontId="2"/>
  </si>
  <si>
    <t>区域の区</t>
    <rPh sb="0" eb="2">
      <t>クイキ</t>
    </rPh>
    <rPh sb="3" eb="4">
      <t>ク</t>
    </rPh>
    <phoneticPr fontId="2"/>
  </si>
  <si>
    <t>申請額算出内訳書</t>
    <rPh sb="0" eb="1">
      <t>サル</t>
    </rPh>
    <rPh sb="1" eb="2">
      <t>ショウ</t>
    </rPh>
    <rPh sb="2" eb="3">
      <t>ガク</t>
    </rPh>
    <rPh sb="3" eb="4">
      <t>ザン</t>
    </rPh>
    <rPh sb="4" eb="5">
      <t>デ</t>
    </rPh>
    <rPh sb="5" eb="6">
      <t>ウチ</t>
    </rPh>
    <rPh sb="6" eb="7">
      <t>ヤク</t>
    </rPh>
    <rPh sb="7" eb="8">
      <t>ショ</t>
    </rPh>
    <phoneticPr fontId="2"/>
  </si>
  <si>
    <t>●本体工事費</t>
    <rPh sb="1" eb="3">
      <t>ホンタイ</t>
    </rPh>
    <rPh sb="3" eb="6">
      <t>コウジヒ</t>
    </rPh>
    <phoneticPr fontId="2"/>
  </si>
  <si>
    <t>　・施設整備費</t>
    <rPh sb="2" eb="4">
      <t>シセツ</t>
    </rPh>
    <rPh sb="4" eb="6">
      <t>セイビ</t>
    </rPh>
    <rPh sb="6" eb="7">
      <t>ヒ</t>
    </rPh>
    <phoneticPr fontId="2"/>
  </si>
  <si>
    <t>　・工事事務費／設計料加算</t>
    <rPh sb="2" eb="4">
      <t>コウジ</t>
    </rPh>
    <rPh sb="4" eb="7">
      <t>ジムヒ</t>
    </rPh>
    <rPh sb="8" eb="10">
      <t>セッケイ</t>
    </rPh>
    <rPh sb="10" eb="11">
      <t>リョウ</t>
    </rPh>
    <rPh sb="11" eb="13">
      <t>カサン</t>
    </rPh>
    <phoneticPr fontId="2"/>
  </si>
  <si>
    <t>黄色のセルのみ入力すること</t>
    <rPh sb="0" eb="2">
      <t>キイロ</t>
    </rPh>
    <rPh sb="7" eb="9">
      <t>ニュウリョク</t>
    </rPh>
    <phoneticPr fontId="2"/>
  </si>
  <si>
    <t>（設置者の名称）</t>
    <rPh sb="1" eb="3">
      <t>セッチ</t>
    </rPh>
    <rPh sb="3" eb="4">
      <t>シャ</t>
    </rPh>
    <rPh sb="5" eb="7">
      <t>メイショウ</t>
    </rPh>
    <phoneticPr fontId="2"/>
  </si>
  <si>
    <t>（施設の名称）</t>
    <rPh sb="1" eb="3">
      <t>シセツ</t>
    </rPh>
    <rPh sb="4" eb="6">
      <t>メイショウ</t>
    </rPh>
    <phoneticPr fontId="2"/>
  </si>
  <si>
    <t>比較により
算出した額
(補助基本額)</t>
    <rPh sb="0" eb="2">
      <t>ヒカク</t>
    </rPh>
    <rPh sb="6" eb="8">
      <t>サンシュツ</t>
    </rPh>
    <rPh sb="10" eb="11">
      <t>ガク</t>
    </rPh>
    <rPh sb="13" eb="15">
      <t>ホジョ</t>
    </rPh>
    <rPh sb="15" eb="17">
      <t>キホン</t>
    </rPh>
    <rPh sb="17" eb="18">
      <t>ガク</t>
    </rPh>
    <phoneticPr fontId="2"/>
  </si>
  <si>
    <t>機構等借入金</t>
    <rPh sb="0" eb="2">
      <t>キコウ</t>
    </rPh>
    <rPh sb="2" eb="3">
      <t>トウ</t>
    </rPh>
    <rPh sb="3" eb="6">
      <t>カリイレキン</t>
    </rPh>
    <phoneticPr fontId="2"/>
  </si>
  <si>
    <t>国・都道府県　補助金・交付金</t>
    <rPh sb="0" eb="1">
      <t>クニ</t>
    </rPh>
    <rPh sb="2" eb="6">
      <t>トドウフケン</t>
    </rPh>
    <rPh sb="7" eb="9">
      <t>ホジョ</t>
    </rPh>
    <rPh sb="9" eb="10">
      <t>キン</t>
    </rPh>
    <rPh sb="11" eb="13">
      <t>コウフ</t>
    </rPh>
    <rPh sb="13" eb="14">
      <t>キン</t>
    </rPh>
    <phoneticPr fontId="2"/>
  </si>
  <si>
    <t>選定額</t>
    <rPh sb="0" eb="2">
      <t>センテイ</t>
    </rPh>
    <rPh sb="2" eb="3">
      <t>ガク</t>
    </rPh>
    <phoneticPr fontId="2"/>
  </si>
  <si>
    <t>(1)　工事請負契約等を締結する単位で作成すること。</t>
    <rPh sb="4" eb="6">
      <t>コウジ</t>
    </rPh>
    <rPh sb="6" eb="8">
      <t>ウケオイ</t>
    </rPh>
    <rPh sb="8" eb="10">
      <t>ケイヤク</t>
    </rPh>
    <rPh sb="10" eb="11">
      <t>トウ</t>
    </rPh>
    <rPh sb="12" eb="14">
      <t>テイケツ</t>
    </rPh>
    <rPh sb="16" eb="18">
      <t>タンイ</t>
    </rPh>
    <rPh sb="19" eb="21">
      <t>サクセイ</t>
    </rPh>
    <phoneticPr fontId="2"/>
  </si>
  <si>
    <t>□整備計画の提出を議決した理事会等の議事録</t>
    <rPh sb="1" eb="3">
      <t>セイビ</t>
    </rPh>
    <rPh sb="3" eb="5">
      <t>ケイカク</t>
    </rPh>
    <rPh sb="6" eb="8">
      <t>テイシュツ</t>
    </rPh>
    <rPh sb="9" eb="11">
      <t>ギケツ</t>
    </rPh>
    <rPh sb="13" eb="16">
      <t>リジカイ</t>
    </rPh>
    <rPh sb="16" eb="17">
      <t>トウ</t>
    </rPh>
    <rPh sb="18" eb="21">
      <t>ギジロク</t>
    </rPh>
    <phoneticPr fontId="2"/>
  </si>
  <si>
    <t>着工予定年月日</t>
    <rPh sb="0" eb="2">
      <t>チャッコウ</t>
    </rPh>
    <rPh sb="2" eb="4">
      <t>ヨテイ</t>
    </rPh>
    <rPh sb="4" eb="6">
      <t>ネンゲツ</t>
    </rPh>
    <rPh sb="6" eb="7">
      <t>ヒ</t>
    </rPh>
    <phoneticPr fontId="2"/>
  </si>
  <si>
    <t>　□単独</t>
    <rPh sb="2" eb="4">
      <t>タンドク</t>
    </rPh>
    <phoneticPr fontId="2"/>
  </si>
  <si>
    <t>（①－イ寄付内訳）</t>
    <rPh sb="4" eb="6">
      <t>キフ</t>
    </rPh>
    <rPh sb="6" eb="8">
      <t>ウチワケ</t>
    </rPh>
    <phoneticPr fontId="2"/>
  </si>
  <si>
    <t>№</t>
    <phoneticPr fontId="2"/>
  </si>
  <si>
    <t>①</t>
    <phoneticPr fontId="2"/>
  </si>
  <si>
    <t>◎</t>
    <phoneticPr fontId="2"/>
  </si>
  <si>
    <t>付近見取り図（都市計画図の縮尺1/2,500のもの）</t>
    <rPh sb="0" eb="2">
      <t>フキン</t>
    </rPh>
    <rPh sb="2" eb="4">
      <t>ミト</t>
    </rPh>
    <rPh sb="5" eb="6">
      <t>ズ</t>
    </rPh>
    <phoneticPr fontId="2"/>
  </si>
  <si>
    <t>③</t>
    <phoneticPr fontId="2"/>
  </si>
  <si>
    <t>○</t>
    <phoneticPr fontId="2"/>
  </si>
  <si>
    <t>◎</t>
    <phoneticPr fontId="2"/>
  </si>
  <si>
    <t>○</t>
    <phoneticPr fontId="2"/>
  </si>
  <si>
    <t>◎</t>
    <phoneticPr fontId="2"/>
  </si>
  <si>
    <t>◎</t>
    <phoneticPr fontId="2"/>
  </si>
  <si>
    <t>②</t>
    <phoneticPr fontId="2"/>
  </si>
  <si>
    <t>◎</t>
    <phoneticPr fontId="2"/>
  </si>
  <si>
    <t>①</t>
    <phoneticPr fontId="2"/>
  </si>
  <si>
    <t>ア</t>
    <phoneticPr fontId="2"/>
  </si>
  <si>
    <t>イ</t>
    <phoneticPr fontId="2"/>
  </si>
  <si>
    <t>◎</t>
    <phoneticPr fontId="2"/>
  </si>
  <si>
    <t>②</t>
    <phoneticPr fontId="2"/>
  </si>
  <si>
    <t>イ</t>
    <phoneticPr fontId="2"/>
  </si>
  <si>
    <t>ウ</t>
    <phoneticPr fontId="2"/>
  </si>
  <si>
    <t>1-1　整備施設と法人</t>
    <rPh sb="4" eb="6">
      <t>セイビ</t>
    </rPh>
    <rPh sb="6" eb="8">
      <t>シセツ</t>
    </rPh>
    <rPh sb="9" eb="11">
      <t>ホウジン</t>
    </rPh>
    <phoneticPr fontId="2"/>
  </si>
  <si>
    <t>1-2　整備施設と法人</t>
    <rPh sb="4" eb="6">
      <t>セイビ</t>
    </rPh>
    <rPh sb="6" eb="8">
      <t>シセツ</t>
    </rPh>
    <rPh sb="9" eb="11">
      <t>ホウジン</t>
    </rPh>
    <phoneticPr fontId="2"/>
  </si>
  <si>
    <t>区     分</t>
    <rPh sb="0" eb="1">
      <t>ク</t>
    </rPh>
    <rPh sb="6" eb="7">
      <t>ブン</t>
    </rPh>
    <phoneticPr fontId="19"/>
  </si>
  <si>
    <t>保育所</t>
    <rPh sb="0" eb="2">
      <t>ホイク</t>
    </rPh>
    <rPh sb="2" eb="3">
      <t>ショ</t>
    </rPh>
    <phoneticPr fontId="2"/>
  </si>
  <si>
    <t>竣工予定年月日</t>
    <rPh sb="0" eb="2">
      <t>シュンコウ</t>
    </rPh>
    <rPh sb="2" eb="4">
      <t>ヨテイ</t>
    </rPh>
    <rPh sb="4" eb="7">
      <t>ネンガッピ</t>
    </rPh>
    <phoneticPr fontId="2"/>
  </si>
  <si>
    <t>利　　息</t>
    <rPh sb="0" eb="1">
      <t>リ</t>
    </rPh>
    <rPh sb="3" eb="4">
      <t>イキ</t>
    </rPh>
    <phoneticPr fontId="2"/>
  </si>
  <si>
    <t>元　金　残</t>
    <rPh sb="0" eb="1">
      <t>モト</t>
    </rPh>
    <rPh sb="2" eb="3">
      <t>キン</t>
    </rPh>
    <rPh sb="4" eb="5">
      <t>ザン</t>
    </rPh>
    <phoneticPr fontId="2"/>
  </si>
  <si>
    <t>銀行</t>
    <rPh sb="0" eb="2">
      <t>ギンコウ</t>
    </rPh>
    <phoneticPr fontId="2"/>
  </si>
  <si>
    <t>黄色のセルのみ記入すること</t>
    <rPh sb="0" eb="2">
      <t>キイロ</t>
    </rPh>
    <rPh sb="7" eb="9">
      <t>キニュウ</t>
    </rPh>
    <phoneticPr fontId="2"/>
  </si>
  <si>
    <t>□その他の区域（　　　　　　　　　　　　　　　　　　　　　）</t>
    <rPh sb="3" eb="4">
      <t>タ</t>
    </rPh>
    <rPh sb="5" eb="7">
      <t>クイキ</t>
    </rPh>
    <phoneticPr fontId="2"/>
  </si>
  <si>
    <t>　　（</t>
    <phoneticPr fontId="2"/>
  </si>
  <si>
    <t xml:space="preserve"> </t>
    <phoneticPr fontId="2"/>
  </si>
  <si>
    <t>施設建設財源に対する寄附予定者の状況（自己資金内訳）</t>
    <rPh sb="0" eb="2">
      <t>シセツ</t>
    </rPh>
    <rPh sb="2" eb="4">
      <t>ケンセツ</t>
    </rPh>
    <rPh sb="4" eb="6">
      <t>ザイゲン</t>
    </rPh>
    <rPh sb="7" eb="8">
      <t>タイ</t>
    </rPh>
    <rPh sb="10" eb="12">
      <t>キフ</t>
    </rPh>
    <rPh sb="12" eb="15">
      <t>ヨテイシャ</t>
    </rPh>
    <rPh sb="16" eb="18">
      <t>ジョウキョウ</t>
    </rPh>
    <rPh sb="19" eb="21">
      <t>ジコ</t>
    </rPh>
    <rPh sb="21" eb="23">
      <t>シキン</t>
    </rPh>
    <rPh sb="23" eb="25">
      <t>ウチワケ</t>
    </rPh>
    <phoneticPr fontId="2"/>
  </si>
  <si>
    <t>千円</t>
    <rPh sb="0" eb="2">
      <t>センエン</t>
    </rPh>
    <phoneticPr fontId="19"/>
  </si>
  <si>
    <t>円/㎡</t>
    <rPh sb="0" eb="1">
      <t>エン</t>
    </rPh>
    <phoneticPr fontId="19"/>
  </si>
  <si>
    <t>既施設の竣工年月日</t>
  </si>
  <si>
    <t>Ｓ　　年　　月　　日</t>
  </si>
  <si>
    <t>経過年数</t>
  </si>
  <si>
    <t>年</t>
  </si>
  <si>
    <t>□農業振興地域における農用地区域</t>
    <rPh sb="1" eb="3">
      <t>ノウギョウ</t>
    </rPh>
    <rPh sb="3" eb="5">
      <t>シンコウ</t>
    </rPh>
    <rPh sb="5" eb="7">
      <t>チイキ</t>
    </rPh>
    <rPh sb="11" eb="12">
      <t>ノウ</t>
    </rPh>
    <rPh sb="12" eb="13">
      <t>ヨウ</t>
    </rPh>
    <rPh sb="13" eb="14">
      <t>チ</t>
    </rPh>
    <rPh sb="14" eb="16">
      <t>クイキ</t>
    </rPh>
    <phoneticPr fontId="2"/>
  </si>
  <si>
    <t>住所</t>
    <rPh sb="0" eb="2">
      <t>ジュウショ</t>
    </rPh>
    <phoneticPr fontId="2"/>
  </si>
  <si>
    <t>法人名</t>
    <rPh sb="0" eb="2">
      <t>ホウジン</t>
    </rPh>
    <rPh sb="2" eb="3">
      <t>メイ</t>
    </rPh>
    <phoneticPr fontId="2"/>
  </si>
  <si>
    <t>代表者名</t>
    <rPh sb="0" eb="3">
      <t>ダイヒョウシャ</t>
    </rPh>
    <rPh sb="3" eb="4">
      <t>メイ</t>
    </rPh>
    <phoneticPr fontId="2"/>
  </si>
  <si>
    <t>判　　定</t>
    <rPh sb="0" eb="1">
      <t>ハン</t>
    </rPh>
    <rPh sb="3" eb="4">
      <t>サダム</t>
    </rPh>
    <phoneticPr fontId="2"/>
  </si>
  <si>
    <t>償還財源
合　　　計</t>
    <rPh sb="0" eb="2">
      <t>ショウカン</t>
    </rPh>
    <rPh sb="2" eb="4">
      <t>ザイゲン</t>
    </rPh>
    <rPh sb="6" eb="7">
      <t>ゴウ</t>
    </rPh>
    <rPh sb="10" eb="11">
      <t>ケイ</t>
    </rPh>
    <phoneticPr fontId="2"/>
  </si>
  <si>
    <t>寄 付 を 予 定 し て い る 場 合</t>
    <rPh sb="0" eb="1">
      <t>ヤドリキ</t>
    </rPh>
    <rPh sb="2" eb="3">
      <t>ヅケ</t>
    </rPh>
    <rPh sb="6" eb="7">
      <t>ヨ</t>
    </rPh>
    <rPh sb="8" eb="9">
      <t>サダム</t>
    </rPh>
    <rPh sb="18" eb="19">
      <t>バ</t>
    </rPh>
    <rPh sb="20" eb="21">
      <t>ゴウ</t>
    </rPh>
    <phoneticPr fontId="2"/>
  </si>
  <si>
    <t>(注)2</t>
    <rPh sb="1" eb="2">
      <t>チュウ</t>
    </rPh>
    <phoneticPr fontId="2"/>
  </si>
  <si>
    <t>㎡</t>
    <phoneticPr fontId="19"/>
  </si>
  <si>
    <t>社会福祉施設等施設整備事業計画に係る独立行政法人福祉医療機構との協議内容★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</si>
  <si>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借入金償還計画等一覧（福祉医療機構・市中銀行）★</t>
    <rPh sb="0" eb="2">
      <t>カリイレ</t>
    </rPh>
    <rPh sb="2" eb="3">
      <t>キン</t>
    </rPh>
    <rPh sb="3" eb="5">
      <t>ショウカン</t>
    </rPh>
    <rPh sb="5" eb="7">
      <t>ケイカク</t>
    </rPh>
    <rPh sb="7" eb="8">
      <t>トウ</t>
    </rPh>
    <rPh sb="8" eb="10">
      <t>イチラン</t>
    </rPh>
    <rPh sb="11" eb="13">
      <t>フクシ</t>
    </rPh>
    <rPh sb="13" eb="15">
      <t>イリョウ</t>
    </rPh>
    <rPh sb="15" eb="17">
      <t>キコウ</t>
    </rPh>
    <rPh sb="18" eb="20">
      <t>シチュウ</t>
    </rPh>
    <rPh sb="20" eb="22">
      <t>ギンコウ</t>
    </rPh>
    <phoneticPr fontId="2"/>
  </si>
  <si>
    <t>※　★の書類は所定の様式で提出すること。</t>
    <rPh sb="4" eb="6">
      <t>ショルイ</t>
    </rPh>
    <rPh sb="7" eb="9">
      <t>ショテイ</t>
    </rPh>
    <rPh sb="10" eb="12">
      <t>ヨウシキ</t>
    </rPh>
    <rPh sb="13" eb="15">
      <t>テイシュツ</t>
    </rPh>
    <phoneticPr fontId="2"/>
  </si>
  <si>
    <t xml:space="preserve"> □申請額算出内訳書</t>
    <rPh sb="5" eb="7">
      <t>サンシュツ</t>
    </rPh>
    <rPh sb="9" eb="10">
      <t>ショ</t>
    </rPh>
    <phoneticPr fontId="2"/>
  </si>
  <si>
    <t>㎡</t>
    <phoneticPr fontId="2"/>
  </si>
  <si>
    <t>㎡</t>
    <phoneticPr fontId="2"/>
  </si>
  <si>
    <t>㎡円</t>
    <rPh sb="1" eb="2">
      <t>エン</t>
    </rPh>
    <phoneticPr fontId="2"/>
  </si>
  <si>
    <t>２　用　地</t>
    <rPh sb="2" eb="3">
      <t>ヨウ</t>
    </rPh>
    <rPh sb="4" eb="5">
      <t>チ</t>
    </rPh>
    <phoneticPr fontId="2"/>
  </si>
  <si>
    <t>施設種別</t>
    <rPh sb="0" eb="2">
      <t>シセツ</t>
    </rPh>
    <rPh sb="2" eb="4">
      <t>シュベツ</t>
    </rPh>
    <phoneticPr fontId="2"/>
  </si>
  <si>
    <t>施設名</t>
    <rPh sb="0" eb="2">
      <t>シセツ</t>
    </rPh>
    <rPh sb="2" eb="3">
      <t>メイ</t>
    </rPh>
    <phoneticPr fontId="2"/>
  </si>
  <si>
    <t>設置運営主体</t>
    <rPh sb="0" eb="2">
      <t>セッチ</t>
    </rPh>
    <rPh sb="2" eb="4">
      <t>ウンエイ</t>
    </rPh>
    <rPh sb="4" eb="6">
      <t>シュタイ</t>
    </rPh>
    <phoneticPr fontId="2"/>
  </si>
  <si>
    <t>　　　□新設法人</t>
    <rPh sb="4" eb="6">
      <t>シンセツ</t>
    </rPh>
    <rPh sb="6" eb="8">
      <t>ホウジン</t>
    </rPh>
    <phoneticPr fontId="2"/>
  </si>
  <si>
    <t>法人住所</t>
    <rPh sb="0" eb="2">
      <t>ホウジン</t>
    </rPh>
    <rPh sb="2" eb="4">
      <t>ジュウショ</t>
    </rPh>
    <phoneticPr fontId="2"/>
  </si>
  <si>
    <t>連絡先</t>
    <rPh sb="0" eb="2">
      <t>レンラク</t>
    </rPh>
    <rPh sb="2" eb="3">
      <t>サキ</t>
    </rPh>
    <phoneticPr fontId="2"/>
  </si>
  <si>
    <t>電話</t>
    <rPh sb="0" eb="2">
      <t>デンワ</t>
    </rPh>
    <phoneticPr fontId="2"/>
  </si>
  <si>
    <t>整備区分</t>
    <rPh sb="0" eb="2">
      <t>セイビ</t>
    </rPh>
    <rPh sb="2" eb="4">
      <t>クブン</t>
    </rPh>
    <phoneticPr fontId="2"/>
  </si>
  <si>
    <t>定員</t>
    <rPh sb="0" eb="2">
      <t>テイイン</t>
    </rPh>
    <phoneticPr fontId="2"/>
  </si>
  <si>
    <t>添付書類</t>
    <rPh sb="0" eb="2">
      <t>テンプ</t>
    </rPh>
    <rPh sb="2" eb="4">
      <t>ショルイ</t>
    </rPh>
    <phoneticPr fontId="2"/>
  </si>
  <si>
    <t>構造</t>
    <rPh sb="0" eb="2">
      <t>コウゾウ</t>
    </rPh>
    <phoneticPr fontId="2"/>
  </si>
  <si>
    <t>整備形態</t>
    <rPh sb="0" eb="2">
      <t>セイビ</t>
    </rPh>
    <rPh sb="2" eb="4">
      <t>ケイタイ</t>
    </rPh>
    <phoneticPr fontId="2"/>
  </si>
  <si>
    <t>□合築　□併設</t>
    <rPh sb="1" eb="2">
      <t>ゴウ</t>
    </rPh>
    <rPh sb="2" eb="3">
      <t>チク</t>
    </rPh>
    <rPh sb="5" eb="7">
      <t>ヘイセツ</t>
    </rPh>
    <phoneticPr fontId="2"/>
  </si>
  <si>
    <t>種別</t>
    <rPh sb="0" eb="2">
      <t>シュベツ</t>
    </rPh>
    <phoneticPr fontId="2"/>
  </si>
  <si>
    <t>□新設　□既設（　　年　　月開所）</t>
    <rPh sb="1" eb="3">
      <t>シンセツ</t>
    </rPh>
    <rPh sb="5" eb="7">
      <t>キセツ</t>
    </rPh>
    <rPh sb="10" eb="11">
      <t>ネン</t>
    </rPh>
    <rPh sb="13" eb="14">
      <t>ガツ</t>
    </rPh>
    <rPh sb="14" eb="16">
      <t>カイショ</t>
    </rPh>
    <phoneticPr fontId="2"/>
  </si>
  <si>
    <t>工事予定期間</t>
    <rPh sb="0" eb="2">
      <t>コウジ</t>
    </rPh>
    <rPh sb="2" eb="4">
      <t>ヨテイ</t>
    </rPh>
    <rPh sb="4" eb="6">
      <t>キカン</t>
    </rPh>
    <phoneticPr fontId="2"/>
  </si>
  <si>
    <t>ヶ月</t>
    <rPh sb="1" eb="2">
      <t>ゲツ</t>
    </rPh>
    <phoneticPr fontId="2"/>
  </si>
  <si>
    <t>年</t>
    <rPh sb="0" eb="1">
      <t>ネン</t>
    </rPh>
    <phoneticPr fontId="2"/>
  </si>
  <si>
    <t>合築　・　併設施設</t>
    <rPh sb="0" eb="1">
      <t>ゴウ</t>
    </rPh>
    <rPh sb="1" eb="2">
      <t>チク</t>
    </rPh>
    <rPh sb="5" eb="7">
      <t>ヘイセツ</t>
    </rPh>
    <rPh sb="7" eb="9">
      <t>シセツ</t>
    </rPh>
    <phoneticPr fontId="2"/>
  </si>
  <si>
    <t>都市計画</t>
    <rPh sb="0" eb="2">
      <t>トシ</t>
    </rPh>
    <rPh sb="2" eb="4">
      <t>ケイカク</t>
    </rPh>
    <phoneticPr fontId="2"/>
  </si>
  <si>
    <t>分</t>
    <rPh sb="0" eb="1">
      <t>ブン</t>
    </rPh>
    <phoneticPr fontId="2"/>
  </si>
  <si>
    <t>　□市街化区域------</t>
    <rPh sb="2" eb="5">
      <t>シガイカ</t>
    </rPh>
    <rPh sb="5" eb="7">
      <t>クイキ</t>
    </rPh>
    <phoneticPr fontId="2"/>
  </si>
  <si>
    <t>□第１種低層住居専用地域　□第２種低層住居専用地域</t>
    <rPh sb="1" eb="2">
      <t>ダイ</t>
    </rPh>
    <rPh sb="3" eb="4">
      <t>シュ</t>
    </rPh>
    <rPh sb="4" eb="6">
      <t>テイソウ</t>
    </rPh>
    <rPh sb="6" eb="8">
      <t>ジュウキョ</t>
    </rPh>
    <rPh sb="8" eb="10">
      <t>センヨウ</t>
    </rPh>
    <rPh sb="10" eb="12">
      <t>チイキ</t>
    </rPh>
    <rPh sb="14" eb="15">
      <t>ダイ</t>
    </rPh>
    <rPh sb="16" eb="17">
      <t>シュ</t>
    </rPh>
    <rPh sb="17" eb="19">
      <t>テイソウ</t>
    </rPh>
    <rPh sb="19" eb="21">
      <t>ジュウキョ</t>
    </rPh>
    <rPh sb="21" eb="23">
      <t>センヨウ</t>
    </rPh>
    <rPh sb="23" eb="25">
      <t>チイキ</t>
    </rPh>
    <phoneticPr fontId="2"/>
  </si>
  <si>
    <t>□第１種中高層住居専用地域　□第２種中高層住居専用地域</t>
    <rPh sb="1" eb="2">
      <t>ダイ</t>
    </rPh>
    <rPh sb="3" eb="4">
      <t>シュ</t>
    </rPh>
    <rPh sb="4" eb="6">
      <t>チュウコウ</t>
    </rPh>
    <rPh sb="6" eb="7">
      <t>ソウ</t>
    </rPh>
    <rPh sb="7" eb="9">
      <t>ジュウキョ</t>
    </rPh>
    <rPh sb="9" eb="11">
      <t>センヨウ</t>
    </rPh>
    <rPh sb="11" eb="13">
      <t>チイキ</t>
    </rPh>
    <rPh sb="15" eb="16">
      <t>ダイ</t>
    </rPh>
    <rPh sb="17" eb="18">
      <t>シュ</t>
    </rPh>
    <rPh sb="18" eb="20">
      <t>チュウコウ</t>
    </rPh>
    <rPh sb="20" eb="21">
      <t>ソウ</t>
    </rPh>
    <rPh sb="21" eb="23">
      <t>ジュウキョ</t>
    </rPh>
    <rPh sb="23" eb="25">
      <t>センヨウ</t>
    </rPh>
    <rPh sb="25" eb="27">
      <t>チイキ</t>
    </rPh>
    <phoneticPr fontId="2"/>
  </si>
  <si>
    <t>□近隣商業地域　□商業地域　□準工業地域</t>
    <rPh sb="1" eb="3">
      <t>キンリン</t>
    </rPh>
    <rPh sb="3" eb="5">
      <t>ショウギョウ</t>
    </rPh>
    <rPh sb="5" eb="7">
      <t>チイキ</t>
    </rPh>
    <rPh sb="9" eb="11">
      <t>ショウギョウ</t>
    </rPh>
    <rPh sb="11" eb="13">
      <t>チイキ</t>
    </rPh>
    <rPh sb="15" eb="16">
      <t>ジュン</t>
    </rPh>
    <rPh sb="16" eb="18">
      <t>コウギョウ</t>
    </rPh>
    <rPh sb="18" eb="20">
      <t>チイキ</t>
    </rPh>
    <phoneticPr fontId="2"/>
  </si>
  <si>
    <t>・寄付金</t>
    <rPh sb="1" eb="4">
      <t>キフキン</t>
    </rPh>
    <phoneticPr fontId="2"/>
  </si>
  <si>
    <t>贈与予定者の預貯金残高証明書（寄付を受ける場合）</t>
    <rPh sb="0" eb="2">
      <t>ゾウヨ</t>
    </rPh>
    <rPh sb="2" eb="5">
      <t>ヨテイシャ</t>
    </rPh>
    <rPh sb="6" eb="9">
      <t>ヨチョキン</t>
    </rPh>
    <rPh sb="9" eb="11">
      <t>ザンダカ</t>
    </rPh>
    <rPh sb="11" eb="14">
      <t>ショウメイショ</t>
    </rPh>
    <rPh sb="15" eb="17">
      <t>キフ</t>
    </rPh>
    <phoneticPr fontId="2"/>
  </si>
  <si>
    <t>備　　考</t>
    <rPh sb="0" eb="4">
      <t>ビコウ</t>
    </rPh>
    <phoneticPr fontId="2"/>
  </si>
  <si>
    <t>円</t>
    <rPh sb="0" eb="1">
      <t>エン</t>
    </rPh>
    <phoneticPr fontId="2"/>
  </si>
  <si>
    <t>・施設整備費</t>
    <rPh sb="1" eb="3">
      <t>シセツ</t>
    </rPh>
    <rPh sb="3" eb="6">
      <t>セイビヒ</t>
    </rPh>
    <phoneticPr fontId="2"/>
  </si>
  <si>
    <t>・設計監理費</t>
    <rPh sb="1" eb="3">
      <t>セッケイ</t>
    </rPh>
    <rPh sb="3" eb="4">
      <t>カン</t>
    </rPh>
    <rPh sb="4" eb="5">
      <t>リ</t>
    </rPh>
    <rPh sb="5" eb="6">
      <t>ヒ</t>
    </rPh>
    <phoneticPr fontId="2"/>
  </si>
  <si>
    <t>・本部会計繰入金</t>
    <rPh sb="1" eb="3">
      <t>ホンブ</t>
    </rPh>
    <rPh sb="3" eb="5">
      <t>カイケイ</t>
    </rPh>
    <rPh sb="5" eb="7">
      <t>クリイレ</t>
    </rPh>
    <rPh sb="7" eb="8">
      <t>キン</t>
    </rPh>
    <phoneticPr fontId="2"/>
  </si>
  <si>
    <t>・借入金</t>
    <rPh sb="1" eb="3">
      <t>カリイレ</t>
    </rPh>
    <rPh sb="3" eb="4">
      <t>キン</t>
    </rPh>
    <phoneticPr fontId="2"/>
  </si>
  <si>
    <t>→ ① 記入</t>
    <rPh sb="4" eb="6">
      <t>キニュウ</t>
    </rPh>
    <phoneticPr fontId="2"/>
  </si>
  <si>
    <t>→ ② 記入</t>
    <rPh sb="4" eb="6">
      <t>キニュウ</t>
    </rPh>
    <phoneticPr fontId="2"/>
  </si>
  <si>
    <t>・運転資金</t>
    <rPh sb="1" eb="3">
      <t>ウンテン</t>
    </rPh>
    <rPh sb="3" eb="5">
      <t>シキン</t>
    </rPh>
    <phoneticPr fontId="2"/>
  </si>
  <si>
    <t>・その他</t>
    <rPh sb="3" eb="4">
      <t>タ</t>
    </rPh>
    <phoneticPr fontId="2"/>
  </si>
  <si>
    <t>→ ③ 記入</t>
    <rPh sb="4" eb="6">
      <t>キニュウ</t>
    </rPh>
    <phoneticPr fontId="2"/>
  </si>
  <si>
    <t>・補助金返還額</t>
    <rPh sb="1" eb="4">
      <t>ホジョキン</t>
    </rPh>
    <rPh sb="4" eb="6">
      <t>ヘンカン</t>
    </rPh>
    <rPh sb="6" eb="7">
      <t>ガク</t>
    </rPh>
    <phoneticPr fontId="2"/>
  </si>
  <si>
    <t>合　　計</t>
    <rPh sb="0" eb="4">
      <t>ゴウケイ</t>
    </rPh>
    <phoneticPr fontId="2"/>
  </si>
  <si>
    <t>【①借入金】（借入金限度額の計算方法を示すこと。（別紙））</t>
    <rPh sb="2" eb="5">
      <t>カリイレキン</t>
    </rPh>
    <rPh sb="7" eb="9">
      <t>カリイレ</t>
    </rPh>
    <rPh sb="9" eb="10">
      <t>キン</t>
    </rPh>
    <rPh sb="10" eb="12">
      <t>ゲンド</t>
    </rPh>
    <rPh sb="12" eb="13">
      <t>ガク</t>
    </rPh>
    <rPh sb="14" eb="16">
      <t>ケイサン</t>
    </rPh>
    <rPh sb="16" eb="18">
      <t>ホウホウ</t>
    </rPh>
    <rPh sb="19" eb="20">
      <t>シメ</t>
    </rPh>
    <rPh sb="25" eb="27">
      <t>ベッシ</t>
    </rPh>
    <phoneticPr fontId="2"/>
  </si>
  <si>
    <t>借　　入　　先</t>
    <rPh sb="0" eb="4">
      <t>カリイレキン</t>
    </rPh>
    <rPh sb="6" eb="7">
      <t>サキ</t>
    </rPh>
    <phoneticPr fontId="2"/>
  </si>
  <si>
    <t>借入額　（Ａ）</t>
    <rPh sb="0" eb="2">
      <t>カリイレ</t>
    </rPh>
    <rPh sb="2" eb="3">
      <t>ガク</t>
    </rPh>
    <phoneticPr fontId="2"/>
  </si>
  <si>
    <t>利息　（Ｂ）</t>
    <rPh sb="0" eb="2">
      <t>リソク</t>
    </rPh>
    <phoneticPr fontId="2"/>
  </si>
  <si>
    <t>合計　（A）＋（B）</t>
    <rPh sb="0" eb="2">
      <t>ゴウケイ</t>
    </rPh>
    <phoneticPr fontId="2"/>
  </si>
  <si>
    <t>備　考</t>
    <rPh sb="0" eb="3">
      <t>ビコウ</t>
    </rPh>
    <phoneticPr fontId="2"/>
  </si>
  <si>
    <t>（①－ア償還財源）</t>
    <rPh sb="4" eb="5">
      <t>ショウ</t>
    </rPh>
    <rPh sb="5" eb="6">
      <t>カン</t>
    </rPh>
    <rPh sb="6" eb="8">
      <t>ザイゲン</t>
    </rPh>
    <phoneticPr fontId="2"/>
  </si>
  <si>
    <t>借　入　金</t>
    <rPh sb="0" eb="5">
      <t>カリイレキン</t>
    </rPh>
    <phoneticPr fontId="2"/>
  </si>
  <si>
    <t>充　　　当　　　財　　　源　</t>
    <rPh sb="0" eb="5">
      <t>ジュウトウ</t>
    </rPh>
    <rPh sb="8" eb="13">
      <t>ザイゲン</t>
    </rPh>
    <phoneticPr fontId="2"/>
  </si>
  <si>
    <t>寄付予定者</t>
    <rPh sb="0" eb="2">
      <t>キフ</t>
    </rPh>
    <rPh sb="2" eb="5">
      <t>ヨテイシャ</t>
    </rPh>
    <phoneticPr fontId="2"/>
  </si>
  <si>
    <t>年齢</t>
    <rPh sb="0" eb="2">
      <t>ネンレイ</t>
    </rPh>
    <phoneticPr fontId="2"/>
  </si>
  <si>
    <t>職　業</t>
    <rPh sb="0" eb="3">
      <t>ショクギョウ</t>
    </rPh>
    <phoneticPr fontId="2"/>
  </si>
  <si>
    <t>前年の課税所得又は利益</t>
    <rPh sb="0" eb="2">
      <t>ゼンネン</t>
    </rPh>
    <rPh sb="3" eb="5">
      <t>カゼイ</t>
    </rPh>
    <rPh sb="5" eb="7">
      <t>ショトク</t>
    </rPh>
    <rPh sb="7" eb="8">
      <t>マタ</t>
    </rPh>
    <rPh sb="9" eb="11">
      <t>リエキ</t>
    </rPh>
    <phoneticPr fontId="2"/>
  </si>
  <si>
    <t>寄付総額</t>
    <rPh sb="0" eb="2">
      <t>キフ</t>
    </rPh>
    <rPh sb="2" eb="4">
      <t>ソウガク</t>
    </rPh>
    <phoneticPr fontId="2"/>
  </si>
  <si>
    <t>最多償還年額</t>
    <rPh sb="0" eb="2">
      <t>サイタ</t>
    </rPh>
    <rPh sb="2" eb="3">
      <t>ショウ</t>
    </rPh>
    <rPh sb="3" eb="4">
      <t>カン</t>
    </rPh>
    <rPh sb="4" eb="6">
      <t>ネンガク</t>
    </rPh>
    <phoneticPr fontId="2"/>
  </si>
  <si>
    <t>【②建設財源としての寄付金】</t>
    <rPh sb="2" eb="4">
      <t>ケンセツ</t>
    </rPh>
    <rPh sb="4" eb="6">
      <t>ザイゲン</t>
    </rPh>
    <rPh sb="10" eb="13">
      <t>キフキン</t>
    </rPh>
    <phoneticPr fontId="2"/>
  </si>
  <si>
    <t>預貯金残高合計額</t>
    <rPh sb="0" eb="3">
      <t>ヨチョキン</t>
    </rPh>
    <rPh sb="3" eb="5">
      <t>ザンダカ</t>
    </rPh>
    <rPh sb="5" eb="8">
      <t>ゴウケイガク</t>
    </rPh>
    <phoneticPr fontId="2"/>
  </si>
  <si>
    <t>寄付金額</t>
    <rPh sb="0" eb="2">
      <t>キフ</t>
    </rPh>
    <rPh sb="2" eb="4">
      <t>キンガク</t>
    </rPh>
    <phoneticPr fontId="2"/>
  </si>
  <si>
    <t>倉敷市</t>
    <rPh sb="0" eb="3">
      <t>クラシキシ</t>
    </rPh>
    <phoneticPr fontId="2"/>
  </si>
  <si>
    <t>　　□付近見取り図（都市計画図の縮尺1/2,500のもの）</t>
    <rPh sb="3" eb="5">
      <t>フキン</t>
    </rPh>
    <rPh sb="5" eb="7">
      <t>ミト</t>
    </rPh>
    <rPh sb="8" eb="9">
      <t>ズ</t>
    </rPh>
    <phoneticPr fontId="2"/>
  </si>
  <si>
    <t>－</t>
    <phoneticPr fontId="2"/>
  </si>
  <si>
    <t>（円）</t>
    <rPh sb="1" eb="2">
      <t>エン</t>
    </rPh>
    <phoneticPr fontId="2"/>
  </si>
  <si>
    <t>寄付金</t>
    <rPh sb="0" eb="3">
      <t>キフキン</t>
    </rPh>
    <phoneticPr fontId="2"/>
  </si>
  <si>
    <t>償　　還　　額</t>
  </si>
  <si>
    <t>元　　金</t>
  </si>
  <si>
    <t>合　計</t>
  </si>
  <si>
    <t>合計</t>
  </si>
  <si>
    <t>償還財源充当内訳</t>
  </si>
  <si>
    <t>元　金</t>
  </si>
  <si>
    <t>利　息</t>
  </si>
  <si>
    <t>今次計画借入金償還計画表(機構借入金用)</t>
    <rPh sb="0" eb="2">
      <t>コンジ</t>
    </rPh>
    <rPh sb="2" eb="4">
      <t>ケイカク</t>
    </rPh>
    <rPh sb="13" eb="15">
      <t>キコウ</t>
    </rPh>
    <rPh sb="15" eb="17">
      <t>カリイレ</t>
    </rPh>
    <rPh sb="17" eb="18">
      <t>キン</t>
    </rPh>
    <rPh sb="18" eb="19">
      <t>ヨウ</t>
    </rPh>
    <phoneticPr fontId="19"/>
  </si>
  <si>
    <t>月賦償還用</t>
    <rPh sb="0" eb="2">
      <t>ゲップ</t>
    </rPh>
    <rPh sb="2" eb="5">
      <t>ショウカンヨウ</t>
    </rPh>
    <phoneticPr fontId="19"/>
  </si>
  <si>
    <t>千円、試算金利：</t>
    <rPh sb="0" eb="2">
      <t>センエン</t>
    </rPh>
    <phoneticPr fontId="19"/>
  </si>
  <si>
    <t>⇓　作成支援領域　⇓</t>
    <rPh sb="2" eb="4">
      <t>サクセイ</t>
    </rPh>
    <rPh sb="4" eb="6">
      <t>シエン</t>
    </rPh>
    <rPh sb="6" eb="8">
      <t>リョウイキ</t>
    </rPh>
    <phoneticPr fontId="19"/>
  </si>
  <si>
    <t>(金額単位：千円)</t>
    <rPh sb="1" eb="3">
      <t>キンガク</t>
    </rPh>
    <rPh sb="3" eb="5">
      <t>タンイ</t>
    </rPh>
    <rPh sb="6" eb="8">
      <t>センエン</t>
    </rPh>
    <phoneticPr fontId="19"/>
  </si>
  <si>
    <t>償還
回次</t>
    <rPh sb="3" eb="4">
      <t>カイ</t>
    </rPh>
    <phoneticPr fontId="19"/>
  </si>
  <si>
    <t>利　息</t>
    <phoneticPr fontId="19"/>
  </si>
  <si>
    <t>合 計</t>
    <rPh sb="0" eb="1">
      <t>ゴウ</t>
    </rPh>
    <rPh sb="2" eb="3">
      <t>ケイ</t>
    </rPh>
    <phoneticPr fontId="19"/>
  </si>
  <si>
    <t>各年次の
合計額</t>
    <rPh sb="0" eb="3">
      <t>カクネンジ</t>
    </rPh>
    <rPh sb="5" eb="6">
      <t>ゴウ</t>
    </rPh>
    <rPh sb="6" eb="7">
      <t>ケイ</t>
    </rPh>
    <rPh sb="7" eb="8">
      <t>ガク</t>
    </rPh>
    <phoneticPr fontId="19"/>
  </si>
  <si>
    <t>計</t>
    <rPh sb="0" eb="1">
      <t>ケイ</t>
    </rPh>
    <phoneticPr fontId="19"/>
  </si>
  <si>
    <r>
      <t>無利子分</t>
    </r>
    <r>
      <rPr>
        <sz val="6"/>
        <rFont val="ＭＳ 明朝"/>
        <family val="1"/>
        <charset val="128"/>
      </rPr>
      <t>(※)</t>
    </r>
    <rPh sb="0" eb="1">
      <t>ム</t>
    </rPh>
    <phoneticPr fontId="19"/>
  </si>
  <si>
    <t>平年分は千円単位に整理し端数は初年度に計上</t>
    <rPh sb="0" eb="2">
      <t>ヘイネン</t>
    </rPh>
    <rPh sb="2" eb="3">
      <t>ブン</t>
    </rPh>
    <rPh sb="4" eb="5">
      <t>セン</t>
    </rPh>
    <rPh sb="5" eb="6">
      <t>エン</t>
    </rPh>
    <rPh sb="6" eb="8">
      <t>タンイ</t>
    </rPh>
    <rPh sb="9" eb="11">
      <t>セイリ</t>
    </rPh>
    <rPh sb="12" eb="14">
      <t>ハスウ</t>
    </rPh>
    <rPh sb="15" eb="18">
      <t>ショネンド</t>
    </rPh>
    <rPh sb="19" eb="21">
      <t>ケイジョウ</t>
    </rPh>
    <phoneticPr fontId="19"/>
  </si>
  <si>
    <t>借入申込額</t>
    <rPh sb="0" eb="2">
      <t>カリイレ</t>
    </rPh>
    <rPh sb="2" eb="4">
      <t>モウシコミ</t>
    </rPh>
    <rPh sb="4" eb="5">
      <t>ガク</t>
    </rPh>
    <phoneticPr fontId="19"/>
  </si>
  <si>
    <t>基礎数値</t>
    <rPh sb="0" eb="2">
      <t>キソ</t>
    </rPh>
    <rPh sb="2" eb="4">
      <t>スウチ</t>
    </rPh>
    <phoneticPr fontId="19"/>
  </si>
  <si>
    <t>１年次目
↓</t>
    <rPh sb="1" eb="3">
      <t>ネンジ</t>
    </rPh>
    <rPh sb="3" eb="4">
      <t>メ</t>
    </rPh>
    <phoneticPr fontId="19"/>
  </si>
  <si>
    <t>　有利子分</t>
    <rPh sb="1" eb="3">
      <t>ユウリ</t>
    </rPh>
    <rPh sb="3" eb="5">
      <t>コブン</t>
    </rPh>
    <phoneticPr fontId="19"/>
  </si>
  <si>
    <t>←入力しないでください</t>
    <rPh sb="1" eb="3">
      <t>ニュウリョク</t>
    </rPh>
    <phoneticPr fontId="19"/>
  </si>
  <si>
    <t>有利子初回元金</t>
    <rPh sb="0" eb="3">
      <t>ユウリシ</t>
    </rPh>
    <rPh sb="3" eb="5">
      <t>ショカイ</t>
    </rPh>
    <rPh sb="5" eb="7">
      <t>ガンキン</t>
    </rPh>
    <phoneticPr fontId="19"/>
  </si>
  <si>
    <t>有利子均等元金</t>
    <rPh sb="0" eb="3">
      <t>ユウリシ</t>
    </rPh>
    <rPh sb="3" eb="5">
      <t>キントウ</t>
    </rPh>
    <rPh sb="5" eb="7">
      <t>ガンキン</t>
    </rPh>
    <phoneticPr fontId="19"/>
  </si>
  <si>
    <t>　無利子分(※)</t>
    <rPh sb="1" eb="4">
      <t>ムリシ</t>
    </rPh>
    <rPh sb="4" eb="5">
      <t>ブン</t>
    </rPh>
    <phoneticPr fontId="19"/>
  </si>
  <si>
    <t>無利子初回元金</t>
    <rPh sb="0" eb="3">
      <t>ムリシ</t>
    </rPh>
    <rPh sb="3" eb="5">
      <t>ショカイ</t>
    </rPh>
    <rPh sb="5" eb="7">
      <t>ガンキン</t>
    </rPh>
    <phoneticPr fontId="19"/>
  </si>
  <si>
    <t>無利子均等元金</t>
    <rPh sb="0" eb="3">
      <t>ムリシ</t>
    </rPh>
    <rPh sb="3" eb="5">
      <t>キントウ</t>
    </rPh>
    <rPh sb="5" eb="7">
      <t>ガンキン</t>
    </rPh>
    <phoneticPr fontId="19"/>
  </si>
  <si>
    <t>償還期間</t>
    <rPh sb="0" eb="2">
      <t>ショウカン</t>
    </rPh>
    <rPh sb="2" eb="4">
      <t>キカン</t>
    </rPh>
    <phoneticPr fontId="19"/>
  </si>
  <si>
    <t>元金据置期間</t>
    <rPh sb="0" eb="2">
      <t>ガンキン</t>
    </rPh>
    <rPh sb="2" eb="4">
      <t>スエオキ</t>
    </rPh>
    <rPh sb="4" eb="6">
      <t>キカン</t>
    </rPh>
    <phoneticPr fontId="19"/>
  </si>
  <si>
    <t>金利区分</t>
    <rPh sb="0" eb="2">
      <t>キンリ</t>
    </rPh>
    <rPh sb="2" eb="4">
      <t>クブン</t>
    </rPh>
    <phoneticPr fontId="19"/>
  </si>
  <si>
    <t>金利（％）</t>
    <rPh sb="0" eb="2">
      <t>キンリ</t>
    </rPh>
    <phoneticPr fontId="19"/>
  </si>
  <si>
    <t>最多負担判定↓</t>
    <rPh sb="0" eb="2">
      <t>サイタ</t>
    </rPh>
    <rPh sb="2" eb="4">
      <t>フタン</t>
    </rPh>
    <rPh sb="4" eb="6">
      <t>ハンテイ</t>
    </rPh>
    <phoneticPr fontId="19"/>
  </si>
  <si>
    <t>年次</t>
    <rPh sb="0" eb="2">
      <t>ネンジ</t>
    </rPh>
    <phoneticPr fontId="19"/>
  </si>
  <si>
    <t>総額</t>
    <rPh sb="0" eb="2">
      <t>ソウガク</t>
    </rPh>
    <phoneticPr fontId="19"/>
  </si>
  <si>
    <t>元金</t>
    <rPh sb="0" eb="2">
      <t>ガンキン</t>
    </rPh>
    <phoneticPr fontId="19"/>
  </si>
  <si>
    <t>利息</t>
    <rPh sb="0" eb="2">
      <t>リソク</t>
    </rPh>
    <phoneticPr fontId="19"/>
  </si>
  <si>
    <t xml:space="preserve"> 元金</t>
    <rPh sb="1" eb="3">
      <t>ガンキン</t>
    </rPh>
    <phoneticPr fontId="19"/>
  </si>
  <si>
    <t>１年次</t>
    <rPh sb="1" eb="3">
      <t>ネンジ</t>
    </rPh>
    <phoneticPr fontId="19"/>
  </si>
  <si>
    <t xml:space="preserve"> 利息</t>
    <rPh sb="1" eb="3">
      <t>リソク</t>
    </rPh>
    <phoneticPr fontId="19"/>
  </si>
  <si>
    <t>２年次</t>
    <rPh sb="1" eb="3">
      <t>ネンジ</t>
    </rPh>
    <phoneticPr fontId="19"/>
  </si>
  <si>
    <t>２年次目
↓</t>
    <rPh sb="1" eb="3">
      <t>ネンジ</t>
    </rPh>
    <rPh sb="3" eb="4">
      <t>メ</t>
    </rPh>
    <phoneticPr fontId="19"/>
  </si>
  <si>
    <t>３年次</t>
    <rPh sb="1" eb="3">
      <t>ネンジ</t>
    </rPh>
    <phoneticPr fontId="19"/>
  </si>
  <si>
    <t>４年次</t>
    <rPh sb="1" eb="3">
      <t>ネンジ</t>
    </rPh>
    <phoneticPr fontId="19"/>
  </si>
  <si>
    <t>最多利息</t>
    <rPh sb="0" eb="2">
      <t>サイタ</t>
    </rPh>
    <rPh sb="2" eb="4">
      <t>リソク</t>
    </rPh>
    <phoneticPr fontId="19"/>
  </si>
  <si>
    <t>最多元金</t>
    <rPh sb="0" eb="2">
      <t>サイタ</t>
    </rPh>
    <rPh sb="2" eb="4">
      <t>ガンキン</t>
    </rPh>
    <phoneticPr fontId="19"/>
  </si>
  <si>
    <t>元金割合</t>
    <rPh sb="0" eb="2">
      <t>ガンキン</t>
    </rPh>
    <rPh sb="2" eb="4">
      <t>ワリアイ</t>
    </rPh>
    <phoneticPr fontId="19"/>
  </si>
  <si>
    <t>利息割合</t>
    <rPh sb="0" eb="2">
      <t>リソク</t>
    </rPh>
    <rPh sb="2" eb="4">
      <t>ワリアイ</t>
    </rPh>
    <phoneticPr fontId="19"/>
  </si>
  <si>
    <t>３年次目
↓</t>
    <rPh sb="1" eb="3">
      <t>ネンジ</t>
    </rPh>
    <rPh sb="3" eb="4">
      <t>メ</t>
    </rPh>
    <phoneticPr fontId="19"/>
  </si>
  <si>
    <t>４年次目
↓</t>
    <rPh sb="1" eb="3">
      <t>ネンジ</t>
    </rPh>
    <rPh sb="3" eb="4">
      <t>メ</t>
    </rPh>
    <phoneticPr fontId="19"/>
  </si>
  <si>
    <t>５年次目
↓</t>
    <rPh sb="1" eb="3">
      <t>ネンジ</t>
    </rPh>
    <rPh sb="3" eb="4">
      <t>メ</t>
    </rPh>
    <phoneticPr fontId="19"/>
  </si>
  <si>
    <t>６年次目
↓</t>
    <rPh sb="1" eb="3">
      <t>ネンジ</t>
    </rPh>
    <rPh sb="3" eb="4">
      <t>メ</t>
    </rPh>
    <phoneticPr fontId="19"/>
  </si>
  <si>
    <t>７年次目
↓</t>
    <rPh sb="1" eb="3">
      <t>ネンジ</t>
    </rPh>
    <rPh sb="3" eb="4">
      <t>メ</t>
    </rPh>
    <phoneticPr fontId="19"/>
  </si>
  <si>
    <t>８年次目
↓</t>
    <rPh sb="1" eb="3">
      <t>ネンジ</t>
    </rPh>
    <rPh sb="3" eb="4">
      <t>メ</t>
    </rPh>
    <phoneticPr fontId="19"/>
  </si>
  <si>
    <t>９年次目
↓</t>
    <rPh sb="1" eb="3">
      <t>ネンジ</t>
    </rPh>
    <rPh sb="3" eb="4">
      <t>メ</t>
    </rPh>
    <phoneticPr fontId="19"/>
  </si>
  <si>
    <t>１０年次目
↓</t>
    <rPh sb="2" eb="4">
      <t>ネンジ</t>
    </rPh>
    <rPh sb="4" eb="5">
      <t>メ</t>
    </rPh>
    <phoneticPr fontId="19"/>
  </si>
  <si>
    <t>１１年次目
↓</t>
    <rPh sb="2" eb="4">
      <t>ネンジ</t>
    </rPh>
    <rPh sb="4" eb="5">
      <t>メ</t>
    </rPh>
    <phoneticPr fontId="19"/>
  </si>
  <si>
    <t>１２年次目
↓</t>
    <rPh sb="2" eb="4">
      <t>ネンジ</t>
    </rPh>
    <rPh sb="4" eb="5">
      <t>メ</t>
    </rPh>
    <phoneticPr fontId="19"/>
  </si>
  <si>
    <t>１３年次目
↓</t>
    <rPh sb="2" eb="4">
      <t>ネンジ</t>
    </rPh>
    <rPh sb="4" eb="5">
      <t>メ</t>
    </rPh>
    <phoneticPr fontId="19"/>
  </si>
  <si>
    <t>１４年次目
↓</t>
    <rPh sb="2" eb="4">
      <t>ネンジ</t>
    </rPh>
    <rPh sb="4" eb="5">
      <t>メ</t>
    </rPh>
    <phoneticPr fontId="19"/>
  </si>
  <si>
    <t>１５年次目
↓</t>
    <rPh sb="2" eb="4">
      <t>ネンジ</t>
    </rPh>
    <rPh sb="4" eb="5">
      <t>メ</t>
    </rPh>
    <phoneticPr fontId="19"/>
  </si>
  <si>
    <t>１６年次目
↓</t>
    <rPh sb="2" eb="4">
      <t>ネンジ</t>
    </rPh>
    <rPh sb="4" eb="5">
      <t>メ</t>
    </rPh>
    <phoneticPr fontId="19"/>
  </si>
  <si>
    <t>１７年次目
↓</t>
    <rPh sb="2" eb="4">
      <t>ネンジ</t>
    </rPh>
    <rPh sb="4" eb="5">
      <t>メ</t>
    </rPh>
    <phoneticPr fontId="19"/>
  </si>
  <si>
    <t>１８年次目
↓</t>
    <rPh sb="2" eb="4">
      <t>ネンジ</t>
    </rPh>
    <rPh sb="4" eb="5">
      <t>メ</t>
    </rPh>
    <phoneticPr fontId="19"/>
  </si>
  <si>
    <t>１９年次目
↓</t>
    <rPh sb="2" eb="4">
      <t>ネンジ</t>
    </rPh>
    <rPh sb="4" eb="5">
      <t>メ</t>
    </rPh>
    <phoneticPr fontId="19"/>
  </si>
  <si>
    <t>２０年次目
↓</t>
    <rPh sb="2" eb="4">
      <t>ネンジ</t>
    </rPh>
    <rPh sb="4" eb="5">
      <t>メ</t>
    </rPh>
    <phoneticPr fontId="19"/>
  </si>
  <si>
    <t>２１年次目
↓</t>
    <rPh sb="2" eb="4">
      <t>ネンジ</t>
    </rPh>
    <rPh sb="4" eb="5">
      <t>メ</t>
    </rPh>
    <phoneticPr fontId="19"/>
  </si>
  <si>
    <t>２２年次目
↓</t>
    <rPh sb="2" eb="4">
      <t>ネンジ</t>
    </rPh>
    <rPh sb="4" eb="5">
      <t>メ</t>
    </rPh>
    <phoneticPr fontId="19"/>
  </si>
  <si>
    <t>２３年次目
↓</t>
    <rPh sb="2" eb="4">
      <t>ネンジ</t>
    </rPh>
    <rPh sb="4" eb="5">
      <t>メ</t>
    </rPh>
    <phoneticPr fontId="19"/>
  </si>
  <si>
    <t>２４年次目
↓</t>
    <rPh sb="2" eb="4">
      <t>ネンジ</t>
    </rPh>
    <rPh sb="4" eb="5">
      <t>メ</t>
    </rPh>
    <phoneticPr fontId="19"/>
  </si>
  <si>
    <t>２５年次目
↓</t>
    <rPh sb="2" eb="4">
      <t>ネンジ</t>
    </rPh>
    <rPh sb="4" eb="5">
      <t>メ</t>
    </rPh>
    <phoneticPr fontId="19"/>
  </si>
  <si>
    <t>２６年次目
↓</t>
    <rPh sb="2" eb="4">
      <t>ネンジ</t>
    </rPh>
    <rPh sb="4" eb="5">
      <t>メ</t>
    </rPh>
    <phoneticPr fontId="19"/>
  </si>
  <si>
    <t>２７年次目
↓</t>
    <rPh sb="2" eb="4">
      <t>ネンジ</t>
    </rPh>
    <rPh sb="4" eb="5">
      <t>メ</t>
    </rPh>
    <phoneticPr fontId="19"/>
  </si>
  <si>
    <t>２８年次目
↓</t>
    <rPh sb="2" eb="4">
      <t>ネンジ</t>
    </rPh>
    <rPh sb="4" eb="5">
      <t>メ</t>
    </rPh>
    <phoneticPr fontId="19"/>
  </si>
  <si>
    <t>２９年次目
↓</t>
    <rPh sb="2" eb="4">
      <t>ネンジ</t>
    </rPh>
    <rPh sb="4" eb="5">
      <t>メ</t>
    </rPh>
    <phoneticPr fontId="19"/>
  </si>
  <si>
    <t>３０年次目
↓</t>
    <rPh sb="2" eb="4">
      <t>ネンジ</t>
    </rPh>
    <rPh sb="4" eb="5">
      <t>メ</t>
    </rPh>
    <phoneticPr fontId="19"/>
  </si>
  <si>
    <t>申請額算出内訳書★</t>
    <rPh sb="0" eb="3">
      <t>シンセイガク</t>
    </rPh>
    <rPh sb="3" eb="5">
      <t>サンシュツ</t>
    </rPh>
    <rPh sb="5" eb="7">
      <t>ウチワケ</t>
    </rPh>
    <rPh sb="7" eb="8">
      <t>ショ</t>
    </rPh>
    <phoneticPr fontId="2"/>
  </si>
  <si>
    <t>寄付履行の確認書類等</t>
    <rPh sb="0" eb="2">
      <t>キフ</t>
    </rPh>
    <rPh sb="2" eb="3">
      <t>ハ</t>
    </rPh>
    <rPh sb="3" eb="4">
      <t>イ</t>
    </rPh>
    <rPh sb="5" eb="7">
      <t>カクニン</t>
    </rPh>
    <rPh sb="7" eb="9">
      <t>ショルイ</t>
    </rPh>
    <rPh sb="9" eb="10">
      <t>トウ</t>
    </rPh>
    <phoneticPr fontId="2"/>
  </si>
  <si>
    <t>【③その他内訳】</t>
    <rPh sb="4" eb="5">
      <t>タ</t>
    </rPh>
    <rPh sb="5" eb="7">
      <t>ウチワケ</t>
    </rPh>
    <phoneticPr fontId="2"/>
  </si>
  <si>
    <t>社　　会　　福　　祉　　法　　人　　調　　書</t>
    <rPh sb="0" eb="1">
      <t>シャ</t>
    </rPh>
    <rPh sb="3" eb="4">
      <t>カイ</t>
    </rPh>
    <rPh sb="6" eb="7">
      <t>フク</t>
    </rPh>
    <rPh sb="9" eb="10">
      <t>サイワイ</t>
    </rPh>
    <rPh sb="12" eb="13">
      <t>ホウ</t>
    </rPh>
    <rPh sb="15" eb="16">
      <t>ヒト</t>
    </rPh>
    <rPh sb="18" eb="19">
      <t>チョウ</t>
    </rPh>
    <rPh sb="21" eb="22">
      <t>ショ</t>
    </rPh>
    <phoneticPr fontId="2"/>
  </si>
  <si>
    <t>法　人　名</t>
    <rPh sb="0" eb="1">
      <t>ホウ</t>
    </rPh>
    <rPh sb="2" eb="3">
      <t>ヒト</t>
    </rPh>
    <rPh sb="4" eb="5">
      <t>メイ</t>
    </rPh>
    <phoneticPr fontId="2"/>
  </si>
  <si>
    <t>施　設　名</t>
    <rPh sb="0" eb="1">
      <t>ホドコ</t>
    </rPh>
    <rPh sb="2" eb="3">
      <t>セツ</t>
    </rPh>
    <rPh sb="4" eb="5">
      <t>メイ</t>
    </rPh>
    <phoneticPr fontId="2"/>
  </si>
  <si>
    <t>入通</t>
    <rPh sb="0" eb="1">
      <t>ニュウ</t>
    </rPh>
    <rPh sb="1" eb="2">
      <t>ツウ</t>
    </rPh>
    <phoneticPr fontId="2"/>
  </si>
  <si>
    <t>名</t>
    <rPh sb="0" eb="1">
      <t>メイ</t>
    </rPh>
    <phoneticPr fontId="2"/>
  </si>
  <si>
    <t>主たる事務所の所在地</t>
    <rPh sb="0" eb="1">
      <t>シュ</t>
    </rPh>
    <rPh sb="3" eb="6">
      <t>ジムショ</t>
    </rPh>
    <rPh sb="7" eb="10">
      <t>ショザイチ</t>
    </rPh>
    <phoneticPr fontId="2"/>
  </si>
  <si>
    <t>施　　 設       所 在 地</t>
    <rPh sb="0" eb="1">
      <t>ホドコ</t>
    </rPh>
    <rPh sb="4" eb="5">
      <t>セツ</t>
    </rPh>
    <rPh sb="12" eb="13">
      <t>トコロ</t>
    </rPh>
    <rPh sb="14" eb="15">
      <t>ザイ</t>
    </rPh>
    <rPh sb="16" eb="17">
      <t>チ</t>
    </rPh>
    <phoneticPr fontId="2"/>
  </si>
  <si>
    <t>１　認可済</t>
    <rPh sb="2" eb="4">
      <t>ニンカ</t>
    </rPh>
    <rPh sb="4" eb="5">
      <t>ズ</t>
    </rPh>
    <phoneticPr fontId="2"/>
  </si>
  <si>
    <t>２　新設法人</t>
    <rPh sb="2" eb="4">
      <t>シンセツ</t>
    </rPh>
    <rPh sb="4" eb="6">
      <t>ホウジン</t>
    </rPh>
    <phoneticPr fontId="2"/>
  </si>
  <si>
    <t>（</t>
    <phoneticPr fontId="2"/>
  </si>
  <si>
    <t>月</t>
    <rPh sb="0" eb="1">
      <t>ガツ</t>
    </rPh>
    <phoneticPr fontId="2"/>
  </si>
  <si>
    <t>日　厚　生　省　第</t>
    <rPh sb="0" eb="1">
      <t>ニチ</t>
    </rPh>
    <rPh sb="2" eb="3">
      <t>アツシ</t>
    </rPh>
    <rPh sb="4" eb="5">
      <t>ショウ</t>
    </rPh>
    <rPh sb="6" eb="7">
      <t>ショウ</t>
    </rPh>
    <rPh sb="8" eb="9">
      <t>ダイ</t>
    </rPh>
    <phoneticPr fontId="2"/>
  </si>
  <si>
    <t>号）</t>
    <rPh sb="0" eb="1">
      <t>ゴウ</t>
    </rPh>
    <phoneticPr fontId="2"/>
  </si>
  <si>
    <t>日</t>
    <rPh sb="0" eb="1">
      <t>ニチ</t>
    </rPh>
    <phoneticPr fontId="2"/>
  </si>
  <si>
    <t>認　可　予　定　）</t>
    <rPh sb="0" eb="1">
      <t>ニン</t>
    </rPh>
    <rPh sb="2" eb="3">
      <t>カ</t>
    </rPh>
    <rPh sb="4" eb="5">
      <t>ヨ</t>
    </rPh>
    <rPh sb="6" eb="7">
      <t>サダム</t>
    </rPh>
    <phoneticPr fontId="2"/>
  </si>
  <si>
    <t>建設年数</t>
    <rPh sb="0" eb="2">
      <t>ケンセツ</t>
    </rPh>
    <rPh sb="2" eb="4">
      <t>ネンスウ</t>
    </rPh>
    <phoneticPr fontId="2"/>
  </si>
  <si>
    <t>補助金名</t>
    <rPh sb="0" eb="2">
      <t>ホジョ</t>
    </rPh>
    <rPh sb="2" eb="3">
      <t>キン</t>
    </rPh>
    <rPh sb="3" eb="4">
      <t>メイ</t>
    </rPh>
    <phoneticPr fontId="2"/>
  </si>
  <si>
    <t>現員</t>
    <rPh sb="0" eb="2">
      <t>ゲンイン</t>
    </rPh>
    <phoneticPr fontId="2"/>
  </si>
  <si>
    <t>法人繰越金の状況</t>
    <rPh sb="0" eb="2">
      <t>ホウジン</t>
    </rPh>
    <rPh sb="2" eb="5">
      <t>クリコシキン</t>
    </rPh>
    <rPh sb="6" eb="8">
      <t>ジョウキョウ</t>
    </rPh>
    <phoneticPr fontId="2"/>
  </si>
  <si>
    <t>他経営施設の状況</t>
    <rPh sb="0" eb="1">
      <t>タ</t>
    </rPh>
    <rPh sb="1" eb="3">
      <t>ケイエイ</t>
    </rPh>
    <rPh sb="3" eb="5">
      <t>シセツ</t>
    </rPh>
    <rPh sb="6" eb="8">
      <t>ジョウキョウ</t>
    </rPh>
    <phoneticPr fontId="2"/>
  </si>
  <si>
    <t>月末日現在</t>
    <rPh sb="0" eb="1">
      <t>ガツ</t>
    </rPh>
    <rPh sb="1" eb="3">
      <t>マツジツ</t>
    </rPh>
    <rPh sb="3" eb="5">
      <t>ゲンザイ</t>
    </rPh>
    <phoneticPr fontId="2"/>
  </si>
  <si>
    <t>役　　員　　の　　状　　況</t>
    <rPh sb="0" eb="1">
      <t>ヤク</t>
    </rPh>
    <rPh sb="3" eb="4">
      <t>イン</t>
    </rPh>
    <rPh sb="9" eb="10">
      <t>ジョウ</t>
    </rPh>
    <rPh sb="12" eb="13">
      <t>イワン</t>
    </rPh>
    <phoneticPr fontId="2"/>
  </si>
  <si>
    <t>寄付金その</t>
    <rPh sb="0" eb="3">
      <t>キフキン</t>
    </rPh>
    <phoneticPr fontId="2"/>
  </si>
  <si>
    <t>事業費</t>
    <rPh sb="0" eb="3">
      <t>ジギョウヒ</t>
    </rPh>
    <phoneticPr fontId="2"/>
  </si>
  <si>
    <t>施設種別</t>
    <rPh sb="0" eb="1">
      <t>ホドコ</t>
    </rPh>
    <rPh sb="1" eb="2">
      <t>セツ</t>
    </rPh>
    <rPh sb="2" eb="3">
      <t>タネ</t>
    </rPh>
    <rPh sb="3" eb="4">
      <t>ベツ</t>
    </rPh>
    <phoneticPr fontId="2"/>
  </si>
  <si>
    <t>差引額</t>
    <rPh sb="0" eb="2">
      <t>サシヒ</t>
    </rPh>
    <rPh sb="2" eb="3">
      <t>ガク</t>
    </rPh>
    <phoneticPr fontId="2"/>
  </si>
  <si>
    <t>総事業費</t>
    <rPh sb="0" eb="4">
      <t>ソウジギョウヒ</t>
    </rPh>
    <phoneticPr fontId="2"/>
  </si>
  <si>
    <t>補助基準額</t>
    <rPh sb="0" eb="2">
      <t>ホジョ</t>
    </rPh>
    <rPh sb="2" eb="4">
      <t>キジュン</t>
    </rPh>
    <rPh sb="4" eb="5">
      <t>ガク</t>
    </rPh>
    <phoneticPr fontId="2"/>
  </si>
  <si>
    <t>Ａ円</t>
    <rPh sb="1" eb="2">
      <t>エン</t>
    </rPh>
    <phoneticPr fontId="2"/>
  </si>
  <si>
    <t>E円</t>
    <rPh sb="1" eb="2">
      <t>エン</t>
    </rPh>
    <phoneticPr fontId="2"/>
  </si>
  <si>
    <t>１　　施　　設　　整　　備　　費</t>
    <rPh sb="3" eb="4">
      <t>ホドコ</t>
    </rPh>
    <rPh sb="6" eb="7">
      <t>セツ</t>
    </rPh>
    <rPh sb="9" eb="10">
      <t>ヒトシ</t>
    </rPh>
    <rPh sb="12" eb="13">
      <t>ビ</t>
    </rPh>
    <rPh sb="15" eb="16">
      <t>ヒ</t>
    </rPh>
    <phoneticPr fontId="2"/>
  </si>
  <si>
    <t>書　類　名</t>
    <rPh sb="0" eb="1">
      <t>ショ</t>
    </rPh>
    <rPh sb="2" eb="3">
      <t>タグイ</t>
    </rPh>
    <rPh sb="4" eb="5">
      <t>メイ</t>
    </rPh>
    <phoneticPr fontId="2"/>
  </si>
  <si>
    <t>区　分</t>
    <rPh sb="0" eb="1">
      <t>ク</t>
    </rPh>
    <rPh sb="2" eb="3">
      <t>ブン</t>
    </rPh>
    <phoneticPr fontId="2"/>
  </si>
  <si>
    <t>法人確認</t>
    <rPh sb="0" eb="2">
      <t>ホウジン</t>
    </rPh>
    <rPh sb="2" eb="4">
      <t>カクニン</t>
    </rPh>
    <phoneticPr fontId="2"/>
  </si>
  <si>
    <t>整備計画の提出を議決した理事会等の議事録</t>
    <rPh sb="0" eb="2">
      <t>セイビ</t>
    </rPh>
    <rPh sb="2" eb="4">
      <t>ケイカク</t>
    </rPh>
    <rPh sb="5" eb="7">
      <t>テイシュツ</t>
    </rPh>
    <rPh sb="8" eb="10">
      <t>ギケツ</t>
    </rPh>
    <rPh sb="12" eb="15">
      <t>リジカイ</t>
    </rPh>
    <rPh sb="15" eb="16">
      <t>ナド</t>
    </rPh>
    <rPh sb="17" eb="20">
      <t>ギジロク</t>
    </rPh>
    <phoneticPr fontId="2"/>
  </si>
  <si>
    <t>工程表</t>
    <rPh sb="0" eb="2">
      <t>コウテイ</t>
    </rPh>
    <rPh sb="2" eb="3">
      <t>ヒョウ</t>
    </rPh>
    <phoneticPr fontId="2"/>
  </si>
  <si>
    <t>用　地</t>
    <rPh sb="0" eb="1">
      <t>ヨウ</t>
    </rPh>
    <rPh sb="2" eb="3">
      <t>チ</t>
    </rPh>
    <phoneticPr fontId="2"/>
  </si>
  <si>
    <t>資金計画</t>
    <rPh sb="0" eb="2">
      <t>シキン</t>
    </rPh>
    <rPh sb="2" eb="4">
      <t>ケイカク</t>
    </rPh>
    <phoneticPr fontId="2"/>
  </si>
  <si>
    <t>残高証明書</t>
    <rPh sb="0" eb="2">
      <t>ザンダカ</t>
    </rPh>
    <rPh sb="2" eb="5">
      <t>ショウメイショ</t>
    </rPh>
    <phoneticPr fontId="2"/>
  </si>
  <si>
    <t>建設資金確認書類</t>
    <rPh sb="0" eb="2">
      <t>ケンセツ</t>
    </rPh>
    <rPh sb="2" eb="4">
      <t>シキン</t>
    </rPh>
    <rPh sb="4" eb="6">
      <t>カクニン</t>
    </rPh>
    <rPh sb="6" eb="8">
      <t>ショルイ</t>
    </rPh>
    <phoneticPr fontId="2"/>
  </si>
  <si>
    <t>他法人の議決議事録及び決算書（他法人から贈与を受ける場合）</t>
    <rPh sb="0" eb="1">
      <t>ホカ</t>
    </rPh>
    <rPh sb="1" eb="3">
      <t>ホウジン</t>
    </rPh>
    <rPh sb="4" eb="6">
      <t>ギケツ</t>
    </rPh>
    <rPh sb="6" eb="9">
      <t>ギジロク</t>
    </rPh>
    <rPh sb="9" eb="10">
      <t>オヨ</t>
    </rPh>
    <rPh sb="11" eb="14">
      <t>ケッサンショ</t>
    </rPh>
    <phoneticPr fontId="2"/>
  </si>
  <si>
    <t>償還財源確認書類</t>
    <rPh sb="0" eb="2">
      <t>ショウカン</t>
    </rPh>
    <rPh sb="2" eb="4">
      <t>ザイゲン</t>
    </rPh>
    <rPh sb="4" eb="6">
      <t>カクニン</t>
    </rPh>
    <rPh sb="6" eb="8">
      <t>ショルイ</t>
    </rPh>
    <phoneticPr fontId="2"/>
  </si>
  <si>
    <t>○</t>
    <phoneticPr fontId="2"/>
  </si>
  <si>
    <t>ア</t>
    <phoneticPr fontId="2"/>
  </si>
  <si>
    <t>③</t>
    <phoneticPr fontId="2"/>
  </si>
  <si>
    <t>役　　　　　員</t>
    <rPh sb="0" eb="1">
      <t>ヤク</t>
    </rPh>
    <rPh sb="6" eb="7">
      <t>イン</t>
    </rPh>
    <phoneticPr fontId="2"/>
  </si>
  <si>
    <t>住　　　　　　　　　　　所</t>
    <rPh sb="0" eb="1">
      <t>ジュウ</t>
    </rPh>
    <rPh sb="12" eb="13">
      <t>トコロ</t>
    </rPh>
    <phoneticPr fontId="2"/>
  </si>
  <si>
    <t>職歴（公職を含む）</t>
    <rPh sb="0" eb="2">
      <t>ショクレキ</t>
    </rPh>
    <rPh sb="3" eb="5">
      <t>コウショク</t>
    </rPh>
    <rPh sb="6" eb="7">
      <t>フク</t>
    </rPh>
    <phoneticPr fontId="2"/>
  </si>
  <si>
    <t>社会福祉関係歴</t>
    <rPh sb="0" eb="4">
      <t>シャカイフクシ</t>
    </rPh>
    <rPh sb="4" eb="6">
      <t>カンケイ</t>
    </rPh>
    <rPh sb="6" eb="7">
      <t>レキ</t>
    </rPh>
    <phoneticPr fontId="2"/>
  </si>
  <si>
    <t>兼務法人名</t>
    <rPh sb="0" eb="2">
      <t>ケンム</t>
    </rPh>
    <rPh sb="2" eb="4">
      <t>ホウジン</t>
    </rPh>
    <rPh sb="4" eb="5">
      <t>メイ</t>
    </rPh>
    <phoneticPr fontId="2"/>
  </si>
  <si>
    <t>理　事　長</t>
    <rPh sb="0" eb="1">
      <t>リ</t>
    </rPh>
    <rPh sb="2" eb="3">
      <t>コト</t>
    </rPh>
    <rPh sb="4" eb="5">
      <t>チョウ</t>
    </rPh>
    <phoneticPr fontId="2"/>
  </si>
  <si>
    <t>有</t>
    <rPh sb="0" eb="1">
      <t>ア</t>
    </rPh>
    <phoneticPr fontId="2"/>
  </si>
  <si>
    <t>無</t>
    <rPh sb="0" eb="1">
      <t>ナ</t>
    </rPh>
    <phoneticPr fontId="2"/>
  </si>
  <si>
    <t xml:space="preserve">  理事　２</t>
    <rPh sb="2" eb="4">
      <t>リジ</t>
    </rPh>
    <phoneticPr fontId="2"/>
  </si>
  <si>
    <t>　理事　３</t>
    <rPh sb="1" eb="3">
      <t>リジ</t>
    </rPh>
    <phoneticPr fontId="2"/>
  </si>
  <si>
    <t>　理事　４</t>
    <rPh sb="1" eb="3">
      <t>リジ</t>
    </rPh>
    <phoneticPr fontId="2"/>
  </si>
  <si>
    <t>　理事　５</t>
    <rPh sb="1" eb="3">
      <t>リジ</t>
    </rPh>
    <phoneticPr fontId="2"/>
  </si>
  <si>
    <t>　理事　６</t>
    <rPh sb="1" eb="3">
      <t>リジ</t>
    </rPh>
    <phoneticPr fontId="2"/>
  </si>
  <si>
    <t>　理事　７</t>
    <rPh sb="1" eb="3">
      <t>リジ</t>
    </rPh>
    <phoneticPr fontId="2"/>
  </si>
  <si>
    <t>　理事　８</t>
    <rPh sb="1" eb="3">
      <t>リジ</t>
    </rPh>
    <phoneticPr fontId="2"/>
  </si>
  <si>
    <t>　理事　９</t>
    <rPh sb="1" eb="3">
      <t>リジ</t>
    </rPh>
    <phoneticPr fontId="2"/>
  </si>
  <si>
    <t>　理事　10</t>
    <rPh sb="1" eb="3">
      <t>リジ</t>
    </rPh>
    <phoneticPr fontId="2"/>
  </si>
  <si>
    <t>　監事　１</t>
    <rPh sb="1" eb="3">
      <t>カンジ</t>
    </rPh>
    <phoneticPr fontId="2"/>
  </si>
  <si>
    <t>造</t>
    <rPh sb="0" eb="1">
      <t>ゾウ</t>
    </rPh>
    <phoneticPr fontId="2"/>
  </si>
  <si>
    <t>　□市街化調整区域--</t>
    <rPh sb="2" eb="5">
      <t>シガイカ</t>
    </rPh>
    <rPh sb="5" eb="7">
      <t>チョウセイ</t>
    </rPh>
    <rPh sb="7" eb="9">
      <t>クイキ</t>
    </rPh>
    <phoneticPr fontId="2"/>
  </si>
  <si>
    <t>事　　業　　費　　　　　　（円）</t>
    <rPh sb="0" eb="7">
      <t>ジギョウヒ</t>
    </rPh>
    <rPh sb="14" eb="15">
      <t>エン</t>
    </rPh>
    <phoneticPr fontId="2"/>
  </si>
  <si>
    <t>資　 金　 内　 訳　　　　　　　　（円）</t>
    <rPh sb="0" eb="4">
      <t>シキン</t>
    </rPh>
    <rPh sb="6" eb="10">
      <t>ウチワケ</t>
    </rPh>
    <rPh sb="19" eb="20">
      <t>エン</t>
    </rPh>
    <phoneticPr fontId="2"/>
  </si>
  <si>
    <t>※1</t>
    <phoneticPr fontId="2"/>
  </si>
  <si>
    <t>・予備費</t>
    <rPh sb="1" eb="4">
      <t>ヨビヒ</t>
    </rPh>
    <phoneticPr fontId="2"/>
  </si>
  <si>
    <t>※2</t>
  </si>
  <si>
    <t>管理費収入等</t>
    <rPh sb="0" eb="3">
      <t>カンリヒ</t>
    </rPh>
    <rPh sb="3" eb="5">
      <t>シュウニュウ</t>
    </rPh>
    <rPh sb="5" eb="6">
      <t>トウ</t>
    </rPh>
    <phoneticPr fontId="2"/>
  </si>
  <si>
    <t>福祉医療機構</t>
    <rPh sb="0" eb="2">
      <t>フクシ</t>
    </rPh>
    <rPh sb="2" eb="4">
      <t>イリョウ</t>
    </rPh>
    <rPh sb="4" eb="6">
      <t>キコウ</t>
    </rPh>
    <phoneticPr fontId="2"/>
  </si>
  <si>
    <t>市中銀行</t>
    <rPh sb="0" eb="2">
      <t>シチュウ</t>
    </rPh>
    <rPh sb="2" eb="4">
      <t>ギンコウ</t>
    </rPh>
    <phoneticPr fontId="2"/>
  </si>
  <si>
    <t xml:space="preserve">    建設資金確認書類   </t>
    <rPh sb="4" eb="6">
      <t>ケンセツ</t>
    </rPh>
    <rPh sb="6" eb="8">
      <t>シキン</t>
    </rPh>
    <rPh sb="8" eb="10">
      <t>カクニン</t>
    </rPh>
    <rPh sb="10" eb="12">
      <t>ショルイ</t>
    </rPh>
    <phoneticPr fontId="2"/>
  </si>
  <si>
    <t xml:space="preserve"> □他法人の議決議事録及び決算書（他法人から贈与を受ける場合）</t>
    <rPh sb="6" eb="8">
      <t>ギケツ</t>
    </rPh>
    <rPh sb="17" eb="18">
      <t>ホカ</t>
    </rPh>
    <rPh sb="18" eb="20">
      <t>ホウジン</t>
    </rPh>
    <rPh sb="22" eb="24">
      <t>ゾウヨ</t>
    </rPh>
    <rPh sb="25" eb="26">
      <t>ウ</t>
    </rPh>
    <rPh sb="28" eb="30">
      <t>バアイ</t>
    </rPh>
    <phoneticPr fontId="2"/>
  </si>
  <si>
    <t xml:space="preserve"> □社会福祉施設等施設整備事業計画に係る独立行政法人福祉医療機構との協議内容</t>
    <rPh sb="2" eb="9">
      <t>シャカイフクシシセツナド</t>
    </rPh>
    <rPh sb="9" eb="11">
      <t>シセツ</t>
    </rPh>
    <rPh sb="11" eb="13">
      <t>セイビ</t>
    </rPh>
    <rPh sb="13" eb="15">
      <t>ジギョウ</t>
    </rPh>
    <rPh sb="15" eb="17">
      <t>ケイカク</t>
    </rPh>
    <rPh sb="18" eb="19">
      <t>カカ</t>
    </rPh>
    <rPh sb="20" eb="22">
      <t>ドクリツ</t>
    </rPh>
    <rPh sb="22" eb="24">
      <t>ギョウセイ</t>
    </rPh>
    <rPh sb="24" eb="26">
      <t>ホウジン</t>
    </rPh>
    <rPh sb="26" eb="28">
      <t>フクシ</t>
    </rPh>
    <phoneticPr fontId="2"/>
  </si>
  <si>
    <t xml:space="preserve">    必須添付書類</t>
    <rPh sb="4" eb="6">
      <t>ヒッス</t>
    </rPh>
    <rPh sb="6" eb="8">
      <t>テンプ</t>
    </rPh>
    <rPh sb="8" eb="10">
      <t>ショルイ</t>
    </rPh>
    <phoneticPr fontId="2"/>
  </si>
  <si>
    <t xml:space="preserve">    償還財源確認書類   </t>
    <rPh sb="4" eb="6">
      <t>ショウカン</t>
    </rPh>
    <rPh sb="6" eb="8">
      <t>ザイゲン</t>
    </rPh>
    <rPh sb="8" eb="10">
      <t>カクニン</t>
    </rPh>
    <rPh sb="10" eb="12">
      <t>ショルイ</t>
    </rPh>
    <phoneticPr fontId="2"/>
  </si>
  <si>
    <t xml:space="preserve"> □贈与確約書　　　□贈与予定者の所得証明書　　　□借入金償還計画等一覧　</t>
    <rPh sb="4" eb="6">
      <t>カクヤク</t>
    </rPh>
    <phoneticPr fontId="2"/>
  </si>
  <si>
    <t>社会福祉施設等施設整備事業計画に係る独立行政法人福祉医療機構との協議内容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</si>
  <si>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記</t>
    <rPh sb="0" eb="1">
      <t>キ</t>
    </rPh>
    <phoneticPr fontId="2"/>
  </si>
  <si>
    <t>協議先</t>
    <rPh sb="0" eb="2">
      <t>キョウギ</t>
    </rPh>
    <rPh sb="2" eb="3">
      <t>サキ</t>
    </rPh>
    <phoneticPr fontId="2"/>
  </si>
  <si>
    <t>協議年月日</t>
    <rPh sb="0" eb="2">
      <t>キョウギ</t>
    </rPh>
    <rPh sb="2" eb="5">
      <t>ネンガッピ</t>
    </rPh>
    <phoneticPr fontId="2"/>
  </si>
  <si>
    <t>協議担当者</t>
    <rPh sb="0" eb="2">
      <t>キョウギ</t>
    </rPh>
    <rPh sb="2" eb="5">
      <t>タントウシャ</t>
    </rPh>
    <phoneticPr fontId="2"/>
  </si>
  <si>
    <t>協議した資金計画</t>
    <rPh sb="0" eb="2">
      <t>キョウギ</t>
    </rPh>
    <rPh sb="4" eb="6">
      <t>シキン</t>
    </rPh>
    <rPh sb="6" eb="8">
      <t>ケイカク</t>
    </rPh>
    <phoneticPr fontId="2"/>
  </si>
  <si>
    <t>合　　計</t>
    <rPh sb="0" eb="1">
      <t>ゴウ</t>
    </rPh>
    <rPh sb="3" eb="4">
      <t>ケイ</t>
    </rPh>
    <phoneticPr fontId="2"/>
  </si>
  <si>
    <t>最多償還年次の年間償還額　 　（円）</t>
    <rPh sb="0" eb="2">
      <t>サイタ</t>
    </rPh>
    <rPh sb="2" eb="4">
      <t>ショウカン</t>
    </rPh>
    <rPh sb="4" eb="5">
      <t>ネン</t>
    </rPh>
    <rPh sb="5" eb="6">
      <t>ジ</t>
    </rPh>
    <rPh sb="7" eb="9">
      <t>ネンカン</t>
    </rPh>
    <rPh sb="9" eb="11">
      <t>ショウカン</t>
    </rPh>
    <rPh sb="11" eb="12">
      <t>ガク</t>
    </rPh>
    <rPh sb="16" eb="17">
      <t>エン</t>
    </rPh>
    <phoneticPr fontId="2"/>
  </si>
  <si>
    <t>年目</t>
    <rPh sb="0" eb="2">
      <t>ネンメ</t>
    </rPh>
    <phoneticPr fontId="2"/>
  </si>
  <si>
    <t>協議メモ</t>
    <rPh sb="0" eb="2">
      <t>キョウギ</t>
    </rPh>
    <phoneticPr fontId="2"/>
  </si>
  <si>
    <t>　詳細は以下のとおりです。</t>
    <phoneticPr fontId="2"/>
  </si>
  <si>
    <t>　監事　２</t>
    <rPh sb="1" eb="3">
      <t>カンジ</t>
    </rPh>
    <phoneticPr fontId="2"/>
  </si>
  <si>
    <t>　監事　３</t>
    <rPh sb="1" eb="3">
      <t>カンジ</t>
    </rPh>
    <phoneticPr fontId="2"/>
  </si>
  <si>
    <t>評　議　員　制　の　状　況</t>
    <rPh sb="0" eb="1">
      <t>ヒョウ</t>
    </rPh>
    <rPh sb="2" eb="3">
      <t>ギ</t>
    </rPh>
    <rPh sb="4" eb="5">
      <t>イン</t>
    </rPh>
    <rPh sb="6" eb="7">
      <t>セイ</t>
    </rPh>
    <rPh sb="10" eb="11">
      <t>ジョウ</t>
    </rPh>
    <rPh sb="12" eb="13">
      <t>イワン</t>
    </rPh>
    <phoneticPr fontId="2"/>
  </si>
  <si>
    <t>評　　議　　員</t>
    <rPh sb="0" eb="1">
      <t>ヒョウ</t>
    </rPh>
    <rPh sb="3" eb="4">
      <t>ギ</t>
    </rPh>
    <rPh sb="6" eb="7">
      <t>イン</t>
    </rPh>
    <phoneticPr fontId="2"/>
  </si>
  <si>
    <t>評議員　１</t>
    <rPh sb="0" eb="3">
      <t>ヒョウギイン</t>
    </rPh>
    <phoneticPr fontId="2"/>
  </si>
  <si>
    <t>評議員　２</t>
    <rPh sb="0" eb="3">
      <t>ヒョウギイン</t>
    </rPh>
    <phoneticPr fontId="2"/>
  </si>
  <si>
    <t>評議員　３</t>
    <rPh sb="0" eb="3">
      <t>ヒョウギイン</t>
    </rPh>
    <phoneticPr fontId="2"/>
  </si>
  <si>
    <t>評議員　４</t>
    <rPh sb="0" eb="3">
      <t>ヒョウギイン</t>
    </rPh>
    <phoneticPr fontId="2"/>
  </si>
  <si>
    <t>評議員　５</t>
    <rPh sb="0" eb="3">
      <t>ヒョウギイン</t>
    </rPh>
    <phoneticPr fontId="2"/>
  </si>
  <si>
    <t>評議員　６</t>
    <rPh sb="0" eb="3">
      <t>ヒョウギイン</t>
    </rPh>
    <phoneticPr fontId="2"/>
  </si>
  <si>
    <t>評議員　７</t>
    <rPh sb="0" eb="3">
      <t>ヒョウギイン</t>
    </rPh>
    <phoneticPr fontId="2"/>
  </si>
  <si>
    <t>評議員　８</t>
    <rPh sb="0" eb="3">
      <t>ヒョウギイン</t>
    </rPh>
    <phoneticPr fontId="2"/>
  </si>
  <si>
    <t>評議員　９</t>
    <rPh sb="0" eb="3">
      <t>ヒョウギイン</t>
    </rPh>
    <phoneticPr fontId="2"/>
  </si>
  <si>
    <t>評議員　10</t>
    <rPh sb="0" eb="3">
      <t>ヒョウギイン</t>
    </rPh>
    <phoneticPr fontId="2"/>
  </si>
  <si>
    <t>評議員　11</t>
    <rPh sb="0" eb="3">
      <t>ヒョウギイン</t>
    </rPh>
    <phoneticPr fontId="2"/>
  </si>
  <si>
    <t>評議員　12</t>
    <rPh sb="0" eb="3">
      <t>ヒョウギイン</t>
    </rPh>
    <phoneticPr fontId="2"/>
  </si>
  <si>
    <t>評議員　13</t>
    <rPh sb="0" eb="3">
      <t>ヒョウギイン</t>
    </rPh>
    <phoneticPr fontId="2"/>
  </si>
  <si>
    <t>評議員　 14</t>
    <rPh sb="0" eb="3">
      <t>ヒョウギイン</t>
    </rPh>
    <phoneticPr fontId="2"/>
  </si>
  <si>
    <t>評議員　15</t>
    <rPh sb="0" eb="3">
      <t>ヒョウギイン</t>
    </rPh>
    <phoneticPr fontId="2"/>
  </si>
  <si>
    <t>評議員　16</t>
    <rPh sb="0" eb="3">
      <t>ヒョウギイン</t>
    </rPh>
    <phoneticPr fontId="2"/>
  </si>
  <si>
    <t>評議員　17</t>
    <rPh sb="0" eb="3">
      <t>ヒョウギイン</t>
    </rPh>
    <phoneticPr fontId="2"/>
  </si>
  <si>
    <t>評議員　18</t>
    <rPh sb="0" eb="3">
      <t>ヒョウギイン</t>
    </rPh>
    <phoneticPr fontId="2"/>
  </si>
  <si>
    <t>評議員　19</t>
    <rPh sb="0" eb="3">
      <t>ヒョウギイン</t>
    </rPh>
    <phoneticPr fontId="2"/>
  </si>
  <si>
    <t>評議員　20</t>
    <rPh sb="0" eb="3">
      <t>ヒョウギイン</t>
    </rPh>
    <phoneticPr fontId="2"/>
  </si>
  <si>
    <t>資　産　の　状　況</t>
    <rPh sb="0" eb="1">
      <t>シ</t>
    </rPh>
    <rPh sb="2" eb="3">
      <t>サン</t>
    </rPh>
    <rPh sb="6" eb="7">
      <t>ジョウ</t>
    </rPh>
    <rPh sb="8" eb="9">
      <t>イワン</t>
    </rPh>
    <phoneticPr fontId="2"/>
  </si>
  <si>
    <t>資産区分</t>
    <rPh sb="0" eb="2">
      <t>シサン</t>
    </rPh>
    <rPh sb="2" eb="4">
      <t>クブン</t>
    </rPh>
    <phoneticPr fontId="2"/>
  </si>
  <si>
    <t>種類</t>
    <rPh sb="0" eb="2">
      <t>シュルイ</t>
    </rPh>
    <phoneticPr fontId="2"/>
  </si>
  <si>
    <t>金額（評価額）</t>
    <rPh sb="0" eb="2">
      <t>キンガク</t>
    </rPh>
    <rPh sb="3" eb="6">
      <t>ヒョウカガク</t>
    </rPh>
    <phoneticPr fontId="2"/>
  </si>
  <si>
    <t>　贈　与　者　名　，　贈　与　金　額　及　び　面　積</t>
    <rPh sb="1" eb="2">
      <t>オク</t>
    </rPh>
    <rPh sb="3" eb="4">
      <t>クミ</t>
    </rPh>
    <rPh sb="5" eb="6">
      <t>シャ</t>
    </rPh>
    <rPh sb="7" eb="8">
      <t>メイ</t>
    </rPh>
    <rPh sb="11" eb="12">
      <t>オク</t>
    </rPh>
    <rPh sb="13" eb="14">
      <t>クミ</t>
    </rPh>
    <rPh sb="15" eb="16">
      <t>キン</t>
    </rPh>
    <rPh sb="17" eb="18">
      <t>ガク</t>
    </rPh>
    <rPh sb="19" eb="20">
      <t>オヨ</t>
    </rPh>
    <rPh sb="23" eb="24">
      <t>メン</t>
    </rPh>
    <rPh sb="25" eb="26">
      <t>セキ</t>
    </rPh>
    <phoneticPr fontId="2"/>
  </si>
  <si>
    <t>基本財産</t>
    <rPh sb="0" eb="2">
      <t>キホン</t>
    </rPh>
    <rPh sb="2" eb="4">
      <t>ザイサン</t>
    </rPh>
    <phoneticPr fontId="2"/>
  </si>
  <si>
    <t>土地</t>
    <rPh sb="0" eb="2">
      <t>トチ</t>
    </rPh>
    <phoneticPr fontId="2"/>
  </si>
  <si>
    <t>現金</t>
    <rPh sb="0" eb="2">
      <t>ゲンキン</t>
    </rPh>
    <phoneticPr fontId="2"/>
  </si>
  <si>
    <t>運用財産</t>
    <rPh sb="0" eb="2">
      <t>ウンヨウ</t>
    </rPh>
    <rPh sb="2" eb="4">
      <t>ザイサン</t>
    </rPh>
    <phoneticPr fontId="2"/>
  </si>
  <si>
    <t>運転資金</t>
    <rPh sb="0" eb="2">
      <t>ウンテン</t>
    </rPh>
    <rPh sb="2" eb="4">
      <t>シキン</t>
    </rPh>
    <phoneticPr fontId="2"/>
  </si>
  <si>
    <t>その他</t>
    <rPh sb="2" eb="3">
      <t>タ</t>
    </rPh>
    <phoneticPr fontId="2"/>
  </si>
  <si>
    <t>合　　　　　計</t>
    <rPh sb="0" eb="1">
      <t>ゴウ</t>
    </rPh>
    <rPh sb="6" eb="7">
      <t>ケイ</t>
    </rPh>
    <phoneticPr fontId="2"/>
  </si>
  <si>
    <t>整備資金</t>
    <rPh sb="0" eb="2">
      <t>セイビ</t>
    </rPh>
    <rPh sb="2" eb="4">
      <t>シキン</t>
    </rPh>
    <phoneticPr fontId="2"/>
  </si>
  <si>
    <t>運　用　財　産　（　現　金　）　の　使　途</t>
    <rPh sb="0" eb="1">
      <t>ウン</t>
    </rPh>
    <rPh sb="2" eb="3">
      <t>ヨウ</t>
    </rPh>
    <rPh sb="4" eb="5">
      <t>ザイ</t>
    </rPh>
    <rPh sb="6" eb="7">
      <t>サン</t>
    </rPh>
    <rPh sb="10" eb="11">
      <t>ウツツ</t>
    </rPh>
    <rPh sb="12" eb="13">
      <t>キン</t>
    </rPh>
    <rPh sb="18" eb="19">
      <t>ツカ</t>
    </rPh>
    <rPh sb="20" eb="21">
      <t>ト</t>
    </rPh>
    <phoneticPr fontId="2"/>
  </si>
  <si>
    <t>施設建設財源</t>
    <rPh sb="0" eb="2">
      <t>シセツ</t>
    </rPh>
    <rPh sb="2" eb="4">
      <t>ケンセツ</t>
    </rPh>
    <rPh sb="4" eb="6">
      <t>ザイゲン</t>
    </rPh>
    <phoneticPr fontId="2"/>
  </si>
  <si>
    <t>建築費充当分</t>
    <rPh sb="0" eb="2">
      <t>ケンチク</t>
    </rPh>
    <rPh sb="2" eb="3">
      <t>ヒ</t>
    </rPh>
    <rPh sb="3" eb="5">
      <t>ジュウトウ</t>
    </rPh>
    <rPh sb="5" eb="6">
      <t>ブン</t>
    </rPh>
    <phoneticPr fontId="2"/>
  </si>
  <si>
    <t>建築費に占める割合</t>
    <rPh sb="0" eb="3">
      <t>ケンチクヒ</t>
    </rPh>
    <rPh sb="4" eb="5">
      <t>シ</t>
    </rPh>
    <rPh sb="7" eb="9">
      <t>ワリアイ</t>
    </rPh>
    <phoneticPr fontId="2"/>
  </si>
  <si>
    <t>％</t>
    <phoneticPr fontId="2"/>
  </si>
  <si>
    <t>補助金</t>
    <rPh sb="0" eb="3">
      <t>ホジョキン</t>
    </rPh>
    <phoneticPr fontId="2"/>
  </si>
  <si>
    <t>運　転　資　金</t>
    <rPh sb="0" eb="1">
      <t>ウン</t>
    </rPh>
    <rPh sb="2" eb="3">
      <t>テン</t>
    </rPh>
    <rPh sb="4" eb="5">
      <t>シ</t>
    </rPh>
    <rPh sb="6" eb="7">
      <t>キン</t>
    </rPh>
    <phoneticPr fontId="2"/>
  </si>
  <si>
    <t>そ　　の　　他</t>
    <rPh sb="6" eb="7">
      <t>タ</t>
    </rPh>
    <phoneticPr fontId="2"/>
  </si>
  <si>
    <t>％</t>
    <phoneticPr fontId="19"/>
  </si>
  <si>
    <t>年間事業費</t>
    <rPh sb="0" eb="2">
      <t>ネンカン</t>
    </rPh>
    <rPh sb="2" eb="5">
      <t>ジギョウヒ</t>
    </rPh>
    <phoneticPr fontId="2"/>
  </si>
  <si>
    <t>自己資金</t>
    <rPh sb="0" eb="2">
      <t>ジコ</t>
    </rPh>
    <rPh sb="2" eb="4">
      <t>シキン</t>
    </rPh>
    <phoneticPr fontId="2"/>
  </si>
  <si>
    <t>合計</t>
    <rPh sb="0" eb="2">
      <t>ゴウケイ</t>
    </rPh>
    <phoneticPr fontId="2"/>
  </si>
  <si>
    <t>寄　附　予　定　者　名</t>
    <rPh sb="0" eb="1">
      <t>キ</t>
    </rPh>
    <rPh sb="2" eb="3">
      <t>フ</t>
    </rPh>
    <rPh sb="4" eb="5">
      <t>ヨ</t>
    </rPh>
    <rPh sb="6" eb="7">
      <t>サダム</t>
    </rPh>
    <rPh sb="8" eb="9">
      <t>モノ</t>
    </rPh>
    <rPh sb="10" eb="11">
      <t>メイ</t>
    </rPh>
    <phoneticPr fontId="2"/>
  </si>
  <si>
    <t>職　　　　　業</t>
    <rPh sb="0" eb="1">
      <t>ショク</t>
    </rPh>
    <rPh sb="6" eb="7">
      <t>ギョウ</t>
    </rPh>
    <phoneticPr fontId="2"/>
  </si>
  <si>
    <t>前年の課税所得又は利益（円）</t>
    <rPh sb="0" eb="2">
      <t>ゼンネン</t>
    </rPh>
    <rPh sb="3" eb="5">
      <t>カゼイ</t>
    </rPh>
    <rPh sb="5" eb="7">
      <t>ショトク</t>
    </rPh>
    <rPh sb="7" eb="8">
      <t>マタ</t>
    </rPh>
    <rPh sb="9" eb="11">
      <t>リエキ</t>
    </rPh>
    <rPh sb="12" eb="13">
      <t>エン</t>
    </rPh>
    <phoneticPr fontId="2"/>
  </si>
  <si>
    <t>寄　付　総　額　（円）</t>
    <rPh sb="0" eb="1">
      <t>キ</t>
    </rPh>
    <rPh sb="2" eb="3">
      <t>ヅケ</t>
    </rPh>
    <rPh sb="4" eb="5">
      <t>フサ</t>
    </rPh>
    <rPh sb="6" eb="7">
      <t>ガク</t>
    </rPh>
    <rPh sb="9" eb="10">
      <t>エン</t>
    </rPh>
    <phoneticPr fontId="2"/>
  </si>
  <si>
    <t>備　　　　　考</t>
    <rPh sb="0" eb="1">
      <t>ビ</t>
    </rPh>
    <rPh sb="6" eb="7">
      <t>コウ</t>
    </rPh>
    <phoneticPr fontId="2"/>
  </si>
  <si>
    <t>負　　債　　の　　状　　況</t>
    <rPh sb="0" eb="1">
      <t>フ</t>
    </rPh>
    <rPh sb="3" eb="4">
      <t>サイ</t>
    </rPh>
    <rPh sb="9" eb="10">
      <t>ジョウ</t>
    </rPh>
    <rPh sb="12" eb="13">
      <t>イワン</t>
    </rPh>
    <phoneticPr fontId="2"/>
  </si>
  <si>
    <t>借入金</t>
    <rPh sb="0" eb="3">
      <t>カリイレキン</t>
    </rPh>
    <phoneticPr fontId="2"/>
  </si>
  <si>
    <t>返済残額（円）</t>
    <rPh sb="0" eb="2">
      <t>ヘンサイ</t>
    </rPh>
    <rPh sb="2" eb="4">
      <t>ザンガク</t>
    </rPh>
    <rPh sb="5" eb="6">
      <t>エン</t>
    </rPh>
    <phoneticPr fontId="2"/>
  </si>
  <si>
    <t>償還残年数</t>
    <rPh sb="0" eb="2">
      <t>ショウカン</t>
    </rPh>
    <rPh sb="2" eb="3">
      <t>ザン</t>
    </rPh>
    <rPh sb="3" eb="5">
      <t>ネンスウ</t>
    </rPh>
    <phoneticPr fontId="2"/>
  </si>
  <si>
    <t>県　・　市等の利子補給の有無</t>
    <rPh sb="0" eb="1">
      <t>ケン</t>
    </rPh>
    <rPh sb="4" eb="5">
      <t>シ</t>
    </rPh>
    <rPh sb="5" eb="6">
      <t>トウ</t>
    </rPh>
    <rPh sb="7" eb="9">
      <t>リシ</t>
    </rPh>
    <rPh sb="9" eb="11">
      <t>ホキュウ</t>
    </rPh>
    <rPh sb="12" eb="14">
      <t>ウム</t>
    </rPh>
    <phoneticPr fontId="2"/>
  </si>
  <si>
    <t>既借入金関係</t>
    <rPh sb="0" eb="1">
      <t>キ</t>
    </rPh>
    <rPh sb="1" eb="4">
      <t>カリイレキン</t>
    </rPh>
    <rPh sb="4" eb="6">
      <t>カンケイ</t>
    </rPh>
    <phoneticPr fontId="2"/>
  </si>
  <si>
    <t>・</t>
    <phoneticPr fontId="2"/>
  </si>
  <si>
    <t>無</t>
    <rPh sb="0" eb="1">
      <t>ム</t>
    </rPh>
    <phoneticPr fontId="2"/>
  </si>
  <si>
    <t>新規借入金関係</t>
    <rPh sb="0" eb="2">
      <t>シンキ</t>
    </rPh>
    <rPh sb="2" eb="5">
      <t>カリイレキン</t>
    </rPh>
    <rPh sb="5" eb="7">
      <t>カンケイ</t>
    </rPh>
    <phoneticPr fontId="2"/>
  </si>
  <si>
    <t>　（有の場合　　年間負担額又は負担率</t>
    <rPh sb="2" eb="3">
      <t>ユウ</t>
    </rPh>
    <rPh sb="4" eb="6">
      <t>バアイ</t>
    </rPh>
    <rPh sb="8" eb="10">
      <t>ネンカン</t>
    </rPh>
    <rPh sb="10" eb="13">
      <t>フタンガク</t>
    </rPh>
    <rPh sb="13" eb="14">
      <t>マタ</t>
    </rPh>
    <rPh sb="15" eb="18">
      <t>フタンリツ</t>
    </rPh>
    <phoneticPr fontId="2"/>
  </si>
  <si>
    <t>）</t>
    <phoneticPr fontId="2"/>
  </si>
  <si>
    <t>その他参考事項（都道府県市担当者意見，問題の有無等）</t>
    <rPh sb="2" eb="3">
      <t>タ</t>
    </rPh>
    <rPh sb="3" eb="5">
      <t>サンコウ</t>
    </rPh>
    <rPh sb="5" eb="7">
      <t>ジコウ</t>
    </rPh>
    <rPh sb="8" eb="12">
      <t>トドウフケン</t>
    </rPh>
    <rPh sb="12" eb="13">
      <t>シ</t>
    </rPh>
    <rPh sb="13" eb="16">
      <t>タントウシャ</t>
    </rPh>
    <rPh sb="16" eb="18">
      <t>イケン</t>
    </rPh>
    <rPh sb="19" eb="21">
      <t>モンダイ</t>
    </rPh>
    <rPh sb="22" eb="24">
      <t>ウム</t>
    </rPh>
    <rPh sb="24" eb="25">
      <t>トウ</t>
    </rPh>
    <phoneticPr fontId="2"/>
  </si>
  <si>
    <t>（記入上の注意事項）</t>
    <rPh sb="1" eb="3">
      <t>キニュウ</t>
    </rPh>
    <rPh sb="3" eb="4">
      <t>ジョウ</t>
    </rPh>
    <rPh sb="5" eb="7">
      <t>チュウイ</t>
    </rPh>
    <rPh sb="7" eb="9">
      <t>ジコウ</t>
    </rPh>
    <phoneticPr fontId="2"/>
  </si>
  <si>
    <t>担当者（法人窓口）</t>
    <rPh sb="0" eb="3">
      <t>タントウシャ</t>
    </rPh>
    <rPh sb="4" eb="6">
      <t>ホウジン</t>
    </rPh>
    <rPh sb="6" eb="8">
      <t>マドグチ</t>
    </rPh>
    <phoneticPr fontId="2"/>
  </si>
  <si>
    <t>FAX</t>
    <phoneticPr fontId="2"/>
  </si>
  <si>
    <t>Eメール</t>
    <phoneticPr fontId="2"/>
  </si>
  <si>
    <t>借　　入　　金　　償　　還　　計　　画　　等　　一　　覧</t>
    <rPh sb="0" eb="1">
      <t>シャク</t>
    </rPh>
    <rPh sb="3" eb="4">
      <t>イ</t>
    </rPh>
    <rPh sb="6" eb="7">
      <t>キン</t>
    </rPh>
    <rPh sb="9" eb="10">
      <t>ツグナ</t>
    </rPh>
    <rPh sb="12" eb="13">
      <t>メグ</t>
    </rPh>
    <rPh sb="15" eb="16">
      <t>ケイ</t>
    </rPh>
    <rPh sb="18" eb="19">
      <t>ガ</t>
    </rPh>
    <rPh sb="21" eb="22">
      <t>トウ</t>
    </rPh>
    <rPh sb="24" eb="25">
      <t>イチ</t>
    </rPh>
    <rPh sb="27" eb="28">
      <t>ラン</t>
    </rPh>
    <phoneticPr fontId="2"/>
  </si>
  <si>
    <t>借入先</t>
    <rPh sb="0" eb="3">
      <t>カリイレサキ</t>
    </rPh>
    <phoneticPr fontId="2"/>
  </si>
  <si>
    <t>項目①</t>
    <rPh sb="0" eb="2">
      <t>コウモク</t>
    </rPh>
    <phoneticPr fontId="2"/>
  </si>
  <si>
    <t>項目②</t>
    <rPh sb="0" eb="2">
      <t>コウモク</t>
    </rPh>
    <phoneticPr fontId="2"/>
  </si>
  <si>
    <t>注意事項など</t>
    <rPh sb="0" eb="2">
      <t>チュウイ</t>
    </rPh>
    <rPh sb="2" eb="4">
      <t>ジコウ</t>
    </rPh>
    <phoneticPr fontId="2"/>
  </si>
  <si>
    <t>提出書類目録</t>
    <rPh sb="0" eb="2">
      <t>テイシュツ</t>
    </rPh>
    <rPh sb="2" eb="4">
      <t>ショルイ</t>
    </rPh>
    <rPh sb="4" eb="6">
      <t>モクロク</t>
    </rPh>
    <phoneticPr fontId="2"/>
  </si>
  <si>
    <t>事業計画書（1-1）</t>
    <rPh sb="0" eb="2">
      <t>ジギョウ</t>
    </rPh>
    <rPh sb="2" eb="5">
      <t>ケイカクショ</t>
    </rPh>
    <phoneticPr fontId="2"/>
  </si>
  <si>
    <t>２　用地</t>
    <rPh sb="2" eb="4">
      <t>ヨウチ</t>
    </rPh>
    <phoneticPr fontId="2"/>
  </si>
  <si>
    <t>付近見取図</t>
    <rPh sb="0" eb="2">
      <t>フキン</t>
    </rPh>
    <rPh sb="2" eb="5">
      <t>ミトリズ</t>
    </rPh>
    <phoneticPr fontId="2"/>
  </si>
  <si>
    <t>５　資金計画</t>
    <rPh sb="2" eb="4">
      <t>シキン</t>
    </rPh>
    <rPh sb="4" eb="6">
      <t>ケイカク</t>
    </rPh>
    <phoneticPr fontId="2"/>
  </si>
  <si>
    <t>合計欄</t>
    <rPh sb="0" eb="2">
      <t>ゴウケイ</t>
    </rPh>
    <rPh sb="2" eb="3">
      <t>ラン</t>
    </rPh>
    <phoneticPr fontId="2"/>
  </si>
  <si>
    <t>事業費の合計と資金内訳の合計が一致するよう作成してください。</t>
    <rPh sb="0" eb="3">
      <t>ジギョウヒ</t>
    </rPh>
    <rPh sb="4" eb="6">
      <t>ゴウケイ</t>
    </rPh>
    <rPh sb="7" eb="9">
      <t>シキン</t>
    </rPh>
    <rPh sb="9" eb="11">
      <t>ウチワケ</t>
    </rPh>
    <rPh sb="12" eb="14">
      <t>ゴウケイ</t>
    </rPh>
    <rPh sb="15" eb="17">
      <t>イッチ</t>
    </rPh>
    <rPh sb="21" eb="23">
      <t>サクセイ</t>
    </rPh>
    <phoneticPr fontId="2"/>
  </si>
  <si>
    <t>①</t>
    <phoneticPr fontId="2"/>
  </si>
  <si>
    <t>◎</t>
    <phoneticPr fontId="2"/>
  </si>
  <si>
    <t>Ｇ円</t>
    <rPh sb="1" eb="2">
      <t>エン</t>
    </rPh>
    <phoneticPr fontId="2"/>
  </si>
  <si>
    <t>Ｈ円</t>
    <rPh sb="1" eb="2">
      <t>エン</t>
    </rPh>
    <phoneticPr fontId="2"/>
  </si>
  <si>
    <t>Ｉ円</t>
    <rPh sb="1" eb="2">
      <t>エン</t>
    </rPh>
    <phoneticPr fontId="2"/>
  </si>
  <si>
    <t>基準額</t>
    <rPh sb="0" eb="2">
      <t>キジュン</t>
    </rPh>
    <rPh sb="2" eb="3">
      <t>ガク</t>
    </rPh>
    <phoneticPr fontId="2"/>
  </si>
  <si>
    <t>解体撤去</t>
    <rPh sb="0" eb="2">
      <t>カイタイ</t>
    </rPh>
    <rPh sb="2" eb="4">
      <t>テッキョ</t>
    </rPh>
    <phoneticPr fontId="2"/>
  </si>
  <si>
    <t>←千円単位で入力</t>
    <rPh sb="1" eb="3">
      <t>センエン</t>
    </rPh>
    <rPh sb="3" eb="5">
      <t>タンイ</t>
    </rPh>
    <rPh sb="6" eb="8">
      <t>ニュウリョク</t>
    </rPh>
    <phoneticPr fontId="19"/>
  </si>
  <si>
    <r>
      <t>←</t>
    </r>
    <r>
      <rPr>
        <b/>
        <sz val="11"/>
        <color indexed="12"/>
        <rFont val="ＭＳ Ｐ明朝"/>
        <family val="1"/>
        <charset val="128"/>
      </rPr>
      <t>直近金利</t>
    </r>
    <r>
      <rPr>
        <sz val="11"/>
        <rFont val="ＭＳ Ｐ明朝"/>
        <family val="1"/>
        <charset val="128"/>
      </rPr>
      <t>を入力</t>
    </r>
    <rPh sb="1" eb="2">
      <t>チョク</t>
    </rPh>
    <rPh sb="2" eb="3">
      <t>キン</t>
    </rPh>
    <rPh sb="3" eb="5">
      <t>キンリ</t>
    </rPh>
    <rPh sb="6" eb="8">
      <t>ニュウリョク</t>
    </rPh>
    <phoneticPr fontId="19"/>
  </si>
  <si>
    <t>※　整備後の定員は、既存定員以上とすること。</t>
    <rPh sb="2" eb="4">
      <t>セイビ</t>
    </rPh>
    <rPh sb="4" eb="5">
      <t>ゴ</t>
    </rPh>
    <rPh sb="6" eb="8">
      <t>テイイン</t>
    </rPh>
    <rPh sb="10" eb="12">
      <t>キゾン</t>
    </rPh>
    <rPh sb="12" eb="14">
      <t>テイイン</t>
    </rPh>
    <rPh sb="14" eb="16">
      <t>イジョウ</t>
    </rPh>
    <phoneticPr fontId="2"/>
  </si>
  <si>
    <t>保育所</t>
    <rPh sb="0" eb="2">
      <t>ホイク</t>
    </rPh>
    <rPh sb="2" eb="3">
      <t>ジョ</t>
    </rPh>
    <phoneticPr fontId="2"/>
  </si>
  <si>
    <t>幼稚園</t>
    <rPh sb="0" eb="3">
      <t>ヨウチエン</t>
    </rPh>
    <phoneticPr fontId="2"/>
  </si>
  <si>
    <t>補助基準額の算定</t>
    <rPh sb="0" eb="2">
      <t>ホジョ</t>
    </rPh>
    <rPh sb="2" eb="4">
      <t>キジュン</t>
    </rPh>
    <rPh sb="4" eb="5">
      <t>ガク</t>
    </rPh>
    <rPh sb="6" eb="8">
      <t>サンテイ</t>
    </rPh>
    <phoneticPr fontId="2"/>
  </si>
  <si>
    <t>基金補助額　（県費）
H　　　　　　　　　円</t>
    <rPh sb="0" eb="2">
      <t>キキン</t>
    </rPh>
    <rPh sb="2" eb="4">
      <t>ホジョ</t>
    </rPh>
    <rPh sb="4" eb="5">
      <t>ガク</t>
    </rPh>
    <rPh sb="7" eb="8">
      <t>ケン</t>
    </rPh>
    <rPh sb="8" eb="9">
      <t>ヒ</t>
    </rPh>
    <rPh sb="21" eb="22">
      <t>エン</t>
    </rPh>
    <phoneticPr fontId="2"/>
  </si>
  <si>
    <t>市費補助額
I　　　　　円</t>
    <rPh sb="0" eb="2">
      <t>シヒ</t>
    </rPh>
    <rPh sb="2" eb="4">
      <t>ホジョ</t>
    </rPh>
    <rPh sb="4" eb="5">
      <t>ガク</t>
    </rPh>
    <rPh sb="12" eb="13">
      <t>エン</t>
    </rPh>
    <phoneticPr fontId="2"/>
  </si>
  <si>
    <t>補助額合計
Ｊ　　　　円</t>
    <rPh sb="0" eb="2">
      <t>ホジョ</t>
    </rPh>
    <rPh sb="2" eb="3">
      <t>ガク</t>
    </rPh>
    <rPh sb="3" eb="5">
      <t>ゴウケイ</t>
    </rPh>
    <rPh sb="11" eb="12">
      <t>エン</t>
    </rPh>
    <phoneticPr fontId="2"/>
  </si>
  <si>
    <t>単価</t>
    <rPh sb="0" eb="2">
      <t>タンカ</t>
    </rPh>
    <phoneticPr fontId="2"/>
  </si>
  <si>
    <t>Ｂ（≦Ａ）円</t>
    <rPh sb="5" eb="6">
      <t>エン</t>
    </rPh>
    <phoneticPr fontId="2"/>
  </si>
  <si>
    <t>Ｃ円</t>
    <rPh sb="1" eb="2">
      <t>エン</t>
    </rPh>
    <phoneticPr fontId="2"/>
  </si>
  <si>
    <t>Ｄ（＝Ａ-Ｃ）円</t>
    <rPh sb="7" eb="8">
      <t>エン</t>
    </rPh>
    <phoneticPr fontId="2"/>
  </si>
  <si>
    <t>F円</t>
    <rPh sb="1" eb="2">
      <t>エン</t>
    </rPh>
    <phoneticPr fontId="2"/>
  </si>
  <si>
    <t>G円</t>
    <rPh sb="1" eb="2">
      <t>エン</t>
    </rPh>
    <phoneticPr fontId="2"/>
  </si>
  <si>
    <r>
      <t>H1（G×2</t>
    </r>
    <r>
      <rPr>
        <sz val="11"/>
        <rFont val="ＭＳ Ｐゴシック"/>
        <family val="3"/>
        <charset val="128"/>
      </rPr>
      <t>/</t>
    </r>
    <r>
      <rPr>
        <sz val="11"/>
        <rFont val="ＭＳ Ｐゴシック"/>
        <family val="3"/>
        <charset val="128"/>
      </rPr>
      <t>3</t>
    </r>
    <r>
      <rPr>
        <sz val="11"/>
        <rFont val="ＭＳ Ｐゴシック"/>
        <family val="3"/>
        <charset val="128"/>
      </rPr>
      <t>）</t>
    </r>
    <phoneticPr fontId="2"/>
  </si>
  <si>
    <t>H2（（Ｇ×1/2）</t>
    <phoneticPr fontId="2"/>
  </si>
  <si>
    <r>
      <t>I1(G×1/12</t>
    </r>
    <r>
      <rPr>
        <sz val="11"/>
        <rFont val="ＭＳ Ｐゴシック"/>
        <family val="3"/>
        <charset val="128"/>
      </rPr>
      <t>）</t>
    </r>
    <phoneticPr fontId="2"/>
  </si>
  <si>
    <r>
      <t>I2(G×1/4）</t>
    </r>
    <r>
      <rPr>
        <sz val="11"/>
        <rFont val="ＭＳ Ｐゴシック"/>
        <family val="3"/>
        <charset val="128"/>
      </rPr>
      <t/>
    </r>
    <phoneticPr fontId="2"/>
  </si>
  <si>
    <t>J（Ｈ＋Ｉ）円</t>
    <rPh sb="6" eb="7">
      <t>エン</t>
    </rPh>
    <phoneticPr fontId="2"/>
  </si>
  <si>
    <t>－</t>
    <phoneticPr fontId="2"/>
  </si>
  <si>
    <t>(2)　Ｅ欄には，Ｂ欄の額とＤ欄の額を比較して少ない方の額を記入すること。</t>
    <rPh sb="5" eb="6">
      <t>ラン</t>
    </rPh>
    <rPh sb="10" eb="11">
      <t>ラン</t>
    </rPh>
    <rPh sb="12" eb="13">
      <t>ガク</t>
    </rPh>
    <rPh sb="15" eb="16">
      <t>ラン</t>
    </rPh>
    <rPh sb="17" eb="18">
      <t>ガク</t>
    </rPh>
    <rPh sb="19" eb="21">
      <t>ヒカク</t>
    </rPh>
    <rPh sb="23" eb="24">
      <t>スク</t>
    </rPh>
    <rPh sb="26" eb="27">
      <t>ホウ</t>
    </rPh>
    <rPh sb="28" eb="29">
      <t>ガク</t>
    </rPh>
    <rPh sb="30" eb="32">
      <t>キニュウ</t>
    </rPh>
    <phoneticPr fontId="2"/>
  </si>
  <si>
    <t>(3)　G欄には，E欄の額とF欄の額を比較して少ない方の額を記入すること。</t>
    <rPh sb="5" eb="6">
      <t>ラン</t>
    </rPh>
    <rPh sb="10" eb="11">
      <t>ラン</t>
    </rPh>
    <rPh sb="12" eb="13">
      <t>ガク</t>
    </rPh>
    <rPh sb="15" eb="16">
      <t>ラン</t>
    </rPh>
    <rPh sb="17" eb="18">
      <t>ガク</t>
    </rPh>
    <rPh sb="19" eb="21">
      <t>ヒカク</t>
    </rPh>
    <rPh sb="23" eb="24">
      <t>スク</t>
    </rPh>
    <rPh sb="26" eb="27">
      <t>ホウ</t>
    </rPh>
    <rPh sb="28" eb="29">
      <t>ガク</t>
    </rPh>
    <rPh sb="30" eb="32">
      <t>キニュウ</t>
    </rPh>
    <phoneticPr fontId="2"/>
  </si>
  <si>
    <t>(4)　H欄には，G欄の額に2/3を乗じた額を記入すること。(小数点以下は切り捨て。）</t>
    <rPh sb="5" eb="6">
      <t>ラン</t>
    </rPh>
    <rPh sb="10" eb="11">
      <t>ラン</t>
    </rPh>
    <rPh sb="12" eb="13">
      <t>ガク</t>
    </rPh>
    <rPh sb="18" eb="19">
      <t>ジョウ</t>
    </rPh>
    <rPh sb="21" eb="22">
      <t>ガク</t>
    </rPh>
    <rPh sb="23" eb="25">
      <t>キニュウ</t>
    </rPh>
    <rPh sb="31" eb="34">
      <t>ショウスウテン</t>
    </rPh>
    <rPh sb="34" eb="36">
      <t>イカ</t>
    </rPh>
    <rPh sb="37" eb="38">
      <t>キ</t>
    </rPh>
    <rPh sb="39" eb="40">
      <t>ス</t>
    </rPh>
    <phoneticPr fontId="2"/>
  </si>
  <si>
    <t>(5)　I欄には，G欄の額に1/12を乗じた額を記入すること。(小数点以下は切り捨て。）</t>
    <rPh sb="5" eb="6">
      <t>ラン</t>
    </rPh>
    <rPh sb="10" eb="11">
      <t>ラン</t>
    </rPh>
    <rPh sb="12" eb="13">
      <t>ガク</t>
    </rPh>
    <rPh sb="19" eb="20">
      <t>ジョウ</t>
    </rPh>
    <rPh sb="22" eb="23">
      <t>ガク</t>
    </rPh>
    <rPh sb="24" eb="26">
      <t>キニュウ</t>
    </rPh>
    <rPh sb="32" eb="35">
      <t>ショウスウテン</t>
    </rPh>
    <rPh sb="35" eb="37">
      <t>イカ</t>
    </rPh>
    <rPh sb="38" eb="39">
      <t>キ</t>
    </rPh>
    <rPh sb="40" eb="41">
      <t>ス</t>
    </rPh>
    <phoneticPr fontId="2"/>
  </si>
  <si>
    <t>仮設設備</t>
    <rPh sb="0" eb="2">
      <t>カセツ</t>
    </rPh>
    <rPh sb="2" eb="4">
      <t>セツビ</t>
    </rPh>
    <phoneticPr fontId="2"/>
  </si>
  <si>
    <r>
      <rPr>
        <b/>
        <sz val="10.5"/>
        <color indexed="36"/>
        <rFont val="ＭＳ Ｐ明朝"/>
        <family val="1"/>
        <charset val="128"/>
      </rPr>
      <t>【保育所】</t>
    </r>
    <r>
      <rPr>
        <sz val="10.5"/>
        <rFont val="ＭＳ Ｐ明朝"/>
        <family val="1"/>
        <charset val="128"/>
      </rPr>
      <t>（８の（１）に基づく施設整備事業[定額2/3相当]）</t>
    </r>
    <rPh sb="1" eb="3">
      <t>ホイク</t>
    </rPh>
    <rPh sb="3" eb="4">
      <t>ジョ</t>
    </rPh>
    <rPh sb="12" eb="13">
      <t>モト</t>
    </rPh>
    <rPh sb="15" eb="17">
      <t>シセツ</t>
    </rPh>
    <rPh sb="17" eb="19">
      <t>セイビ</t>
    </rPh>
    <rPh sb="19" eb="21">
      <t>ジギョウ</t>
    </rPh>
    <rPh sb="22" eb="24">
      <t>テイガク</t>
    </rPh>
    <rPh sb="27" eb="29">
      <t>ソウトウ</t>
    </rPh>
    <phoneticPr fontId="2"/>
  </si>
  <si>
    <t>【幼稚園】</t>
  </si>
  <si>
    <t>　・開設準備加算</t>
    <rPh sb="2" eb="4">
      <t>カイセツ</t>
    </rPh>
    <rPh sb="4" eb="6">
      <t>ジュンビ</t>
    </rPh>
    <rPh sb="6" eb="8">
      <t>カサン</t>
    </rPh>
    <phoneticPr fontId="2"/>
  </si>
  <si>
    <t>開設準備加算単価</t>
    <rPh sb="0" eb="2">
      <t>カイセツ</t>
    </rPh>
    <rPh sb="2" eb="4">
      <t>ジュンビ</t>
    </rPh>
    <rPh sb="4" eb="6">
      <t>カサン</t>
    </rPh>
    <rPh sb="6" eb="8">
      <t>タンカ</t>
    </rPh>
    <phoneticPr fontId="2"/>
  </si>
  <si>
    <t>贈与確約書（償還財源として寄付を受ける場合）</t>
    <rPh sb="0" eb="2">
      <t>ゾウヨ</t>
    </rPh>
    <rPh sb="2" eb="4">
      <t>カクヤク</t>
    </rPh>
    <rPh sb="4" eb="5">
      <t>ショ</t>
    </rPh>
    <rPh sb="6" eb="8">
      <t>ショウカン</t>
    </rPh>
    <rPh sb="8" eb="10">
      <t>ザイゲン</t>
    </rPh>
    <rPh sb="13" eb="15">
      <t>キフ</t>
    </rPh>
    <rPh sb="16" eb="17">
      <t>ウ</t>
    </rPh>
    <rPh sb="19" eb="21">
      <t>バアイ</t>
    </rPh>
    <phoneticPr fontId="2"/>
  </si>
  <si>
    <t>贈与予定者の所得証明書（償還財源として寄付を受ける場合）</t>
    <rPh sb="0" eb="2">
      <t>ゾウヨ</t>
    </rPh>
    <rPh sb="2" eb="5">
      <t>ヨテイシャ</t>
    </rPh>
    <rPh sb="6" eb="8">
      <t>ショトク</t>
    </rPh>
    <rPh sb="8" eb="11">
      <t>ショウメイショ</t>
    </rPh>
    <rPh sb="12" eb="14">
      <t>ショウカン</t>
    </rPh>
    <rPh sb="14" eb="16">
      <t>ザイゲン</t>
    </rPh>
    <rPh sb="19" eb="21">
      <t>キフ</t>
    </rPh>
    <rPh sb="22" eb="23">
      <t>ウ</t>
    </rPh>
    <rPh sb="25" eb="27">
      <t>バアイ</t>
    </rPh>
    <phoneticPr fontId="2"/>
  </si>
  <si>
    <t>○</t>
    <phoneticPr fontId="2"/>
  </si>
  <si>
    <t>郵便番号</t>
    <rPh sb="0" eb="4">
      <t>ユウビンバンゴウ</t>
    </rPh>
    <phoneticPr fontId="2"/>
  </si>
  <si>
    <t>建築面積　　　　　　　　㎡</t>
    <rPh sb="0" eb="2">
      <t>ケンチク</t>
    </rPh>
    <rPh sb="2" eb="4">
      <t>メンセキ</t>
    </rPh>
    <phoneticPr fontId="2"/>
  </si>
  <si>
    <t>⑧</t>
    <phoneticPr fontId="2"/>
  </si>
  <si>
    <t>　</t>
    <phoneticPr fontId="2"/>
  </si>
  <si>
    <t>エ</t>
    <phoneticPr fontId="2"/>
  </si>
  <si>
    <t>他法人との役員の兼務</t>
    <rPh sb="0" eb="1">
      <t>タ</t>
    </rPh>
    <rPh sb="1" eb="3">
      <t>ホウジン</t>
    </rPh>
    <rPh sb="5" eb="7">
      <t>ヤクイン</t>
    </rPh>
    <rPh sb="8" eb="10">
      <t>ケンム</t>
    </rPh>
    <phoneticPr fontId="2"/>
  </si>
  <si>
    <t>贈与確約書（建設資金として寄付を受ける場合）</t>
    <rPh sb="0" eb="2">
      <t>ゾウヨ</t>
    </rPh>
    <rPh sb="2" eb="4">
      <t>カクヤク</t>
    </rPh>
    <rPh sb="4" eb="5">
      <t>ショ</t>
    </rPh>
    <rPh sb="13" eb="15">
      <t>キフ</t>
    </rPh>
    <phoneticPr fontId="2"/>
  </si>
  <si>
    <t>贈与予定者の所得証明書（建設資金として寄付を受ける場合）</t>
    <rPh sb="0" eb="2">
      <t>ゾウヨ</t>
    </rPh>
    <rPh sb="2" eb="5">
      <t>ヨテイシャ</t>
    </rPh>
    <rPh sb="6" eb="8">
      <t>ショトク</t>
    </rPh>
    <rPh sb="8" eb="11">
      <t>ショウメイショ</t>
    </rPh>
    <rPh sb="19" eb="21">
      <t>キフ</t>
    </rPh>
    <phoneticPr fontId="2"/>
  </si>
  <si>
    <t>　　　■既設法人</t>
    <rPh sb="4" eb="6">
      <t>キセツ</t>
    </rPh>
    <rPh sb="6" eb="8">
      <t>ホウジン</t>
    </rPh>
    <phoneticPr fontId="2"/>
  </si>
  <si>
    <t>　　　　２.  直近の貸付利率を使用すること。</t>
    <rPh sb="8" eb="10">
      <t>チョッキン</t>
    </rPh>
    <rPh sb="11" eb="13">
      <t>カシツケ</t>
    </rPh>
    <rPh sb="13" eb="15">
      <t>リリツ</t>
    </rPh>
    <rPh sb="16" eb="18">
      <t>シヨウ</t>
    </rPh>
    <phoneticPr fontId="2"/>
  </si>
  <si>
    <t>必須添付書類</t>
    <rPh sb="0" eb="2">
      <t>ヒッス</t>
    </rPh>
    <rPh sb="2" eb="6">
      <t>テンプショルイ</t>
    </rPh>
    <phoneticPr fontId="2"/>
  </si>
  <si>
    <t>既往借入金の状況（法人全体）</t>
    <rPh sb="0" eb="2">
      <t>キオウ</t>
    </rPh>
    <rPh sb="2" eb="5">
      <t>カリイレキン</t>
    </rPh>
    <rPh sb="6" eb="8">
      <t>ジョウキョウ</t>
    </rPh>
    <rPh sb="9" eb="11">
      <t>ホウジン</t>
    </rPh>
    <rPh sb="11" eb="13">
      <t>ゼンタイ</t>
    </rPh>
    <phoneticPr fontId="1"/>
  </si>
  <si>
    <t>（金額単位：千円）</t>
    <rPh sb="1" eb="3">
      <t>キンガク</t>
    </rPh>
    <rPh sb="3" eb="5">
      <t>タンイ</t>
    </rPh>
    <rPh sb="6" eb="8">
      <t>センエン</t>
    </rPh>
    <phoneticPr fontId="1"/>
  </si>
  <si>
    <t>区分</t>
  </si>
  <si>
    <t>借 入 先</t>
  </si>
  <si>
    <t>借  入</t>
  </si>
  <si>
    <t>借  入  金  額</t>
  </si>
  <si>
    <t>借入目的</t>
    <rPh sb="0" eb="2">
      <t>カリイ</t>
    </rPh>
    <rPh sb="2" eb="4">
      <t>モクテキ</t>
    </rPh>
    <phoneticPr fontId="1"/>
  </si>
  <si>
    <t xml:space="preserve">借  入  条  件 </t>
  </si>
  <si>
    <t>上段：償還金支出
下段：元金補助額</t>
    <rPh sb="0" eb="2">
      <t>ジョウダン</t>
    </rPh>
    <rPh sb="3" eb="6">
      <t>ショウカンキン</t>
    </rPh>
    <rPh sb="6" eb="8">
      <t>シシュツ</t>
    </rPh>
    <rPh sb="9" eb="11">
      <t>ゲダン</t>
    </rPh>
    <rPh sb="12" eb="14">
      <t>ガンキン</t>
    </rPh>
    <rPh sb="14" eb="16">
      <t>ホジョ</t>
    </rPh>
    <rPh sb="16" eb="17">
      <t>ガク</t>
    </rPh>
    <phoneticPr fontId="1"/>
  </si>
  <si>
    <t>上段：利息支出
下段：利息補助額</t>
    <rPh sb="0" eb="2">
      <t>ジョウダン</t>
    </rPh>
    <rPh sb="3" eb="5">
      <t>リソク</t>
    </rPh>
    <rPh sb="5" eb="7">
      <t>シシュツ</t>
    </rPh>
    <rPh sb="8" eb="10">
      <t>ゲダン</t>
    </rPh>
    <rPh sb="11" eb="13">
      <t>リソク</t>
    </rPh>
    <rPh sb="13" eb="15">
      <t>ホジョ</t>
    </rPh>
    <rPh sb="15" eb="16">
      <t>ガク</t>
    </rPh>
    <phoneticPr fontId="1"/>
  </si>
  <si>
    <t>当  初</t>
  </si>
  <si>
    <t>施設名</t>
    <rPh sb="0" eb="2">
      <t>シセツ</t>
    </rPh>
    <rPh sb="2" eb="3">
      <t>メイ</t>
    </rPh>
    <phoneticPr fontId="1"/>
  </si>
  <si>
    <t>使途</t>
    <rPh sb="0" eb="2">
      <t>シト</t>
    </rPh>
    <phoneticPr fontId="1"/>
  </si>
  <si>
    <t>期限</t>
    <rPh sb="0" eb="2">
      <t>キゲン</t>
    </rPh>
    <phoneticPr fontId="1"/>
  </si>
  <si>
    <t>償還方法</t>
    <rPh sb="0" eb="2">
      <t>ショウカン</t>
    </rPh>
    <rPh sb="2" eb="4">
      <t>ホウホウ</t>
    </rPh>
    <phoneticPr fontId="1"/>
  </si>
  <si>
    <t>設備資金借入金</t>
    <rPh sb="0" eb="2">
      <t>セツビ</t>
    </rPh>
    <rPh sb="2" eb="4">
      <t>シキン</t>
    </rPh>
    <rPh sb="4" eb="6">
      <t>カリイレ</t>
    </rPh>
    <rPh sb="6" eb="7">
      <t>キン</t>
    </rPh>
    <phoneticPr fontId="1"/>
  </si>
  <si>
    <t>小　計 (A)</t>
    <rPh sb="0" eb="1">
      <t>ショウ</t>
    </rPh>
    <rPh sb="2" eb="3">
      <t>ケイ</t>
    </rPh>
    <phoneticPr fontId="1"/>
  </si>
  <si>
    <t>長期運営資金借入金</t>
    <rPh sb="0" eb="2">
      <t>チョウキ</t>
    </rPh>
    <rPh sb="2" eb="4">
      <t>ウンエイ</t>
    </rPh>
    <rPh sb="4" eb="6">
      <t>シキン</t>
    </rPh>
    <rPh sb="6" eb="8">
      <t>カリイレ</t>
    </rPh>
    <rPh sb="8" eb="9">
      <t>キン</t>
    </rPh>
    <phoneticPr fontId="1"/>
  </si>
  <si>
    <t>小　計 (B)</t>
    <rPh sb="0" eb="1">
      <t>ショウ</t>
    </rPh>
    <rPh sb="2" eb="3">
      <t>ケイ</t>
    </rPh>
    <phoneticPr fontId="1"/>
  </si>
  <si>
    <t>短期運営資金借入金</t>
    <rPh sb="0" eb="2">
      <t>タンキ</t>
    </rPh>
    <rPh sb="2" eb="4">
      <t>ウンエイ</t>
    </rPh>
    <rPh sb="4" eb="6">
      <t>シキン</t>
    </rPh>
    <rPh sb="6" eb="8">
      <t>カリイレ</t>
    </rPh>
    <rPh sb="8" eb="9">
      <t>キン</t>
    </rPh>
    <phoneticPr fontId="1"/>
  </si>
  <si>
    <t>小　計 (C)</t>
    <rPh sb="0" eb="1">
      <t>ショウ</t>
    </rPh>
    <rPh sb="2" eb="3">
      <t>ケイ</t>
    </rPh>
    <phoneticPr fontId="1"/>
  </si>
  <si>
    <t>借入金総合計 （A+B+C）</t>
    <rPh sb="3" eb="5">
      <t>ソウゴウ</t>
    </rPh>
    <rPh sb="5" eb="6">
      <t>ケイ</t>
    </rPh>
    <phoneticPr fontId="1"/>
  </si>
  <si>
    <t>既往借入金の状況（法人全体）★</t>
    <rPh sb="0" eb="2">
      <t>キオウ</t>
    </rPh>
    <rPh sb="2" eb="4">
      <t>カリイレ</t>
    </rPh>
    <rPh sb="4" eb="5">
      <t>キン</t>
    </rPh>
    <rPh sb="6" eb="8">
      <t>ジョウキョウ</t>
    </rPh>
    <rPh sb="9" eb="11">
      <t>ホウジン</t>
    </rPh>
    <rPh sb="11" eb="13">
      <t>ゼンタイ</t>
    </rPh>
    <phoneticPr fontId="2"/>
  </si>
  <si>
    <t>既存施設の状況</t>
    <rPh sb="0" eb="2">
      <t>キソン</t>
    </rPh>
    <rPh sb="2" eb="4">
      <t>シセツ</t>
    </rPh>
    <rPh sb="5" eb="7">
      <t>ジョウキョウ</t>
    </rPh>
    <phoneticPr fontId="2"/>
  </si>
  <si>
    <t>①</t>
    <phoneticPr fontId="2"/>
  </si>
  <si>
    <t>⑨</t>
    <phoneticPr fontId="2"/>
  </si>
  <si>
    <t>区　分　　　　　新規借入分</t>
    <rPh sb="0" eb="1">
      <t>ク</t>
    </rPh>
    <rPh sb="2" eb="3">
      <t>ブン</t>
    </rPh>
    <rPh sb="8" eb="10">
      <t>シンキ</t>
    </rPh>
    <rPh sb="10" eb="12">
      <t>カリイレ</t>
    </rPh>
    <rPh sb="12" eb="13">
      <t>ブン</t>
    </rPh>
    <phoneticPr fontId="2"/>
  </si>
  <si>
    <t>社会福祉施設等施設整備事業計画に係る市中銀行との協議内容★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シチュウ</t>
    </rPh>
    <rPh sb="20" eb="22">
      <t>ギンコウ</t>
    </rPh>
    <rPh sb="24" eb="26">
      <t>キョウギ</t>
    </rPh>
    <rPh sb="26" eb="28">
      <t>ナイヨウ</t>
    </rPh>
    <phoneticPr fontId="2"/>
  </si>
  <si>
    <t>社会福祉施設等施設整備事業計画に係る市中銀行との協議内容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シチュウ</t>
    </rPh>
    <rPh sb="20" eb="22">
      <t>ギンコウ</t>
    </rPh>
    <rPh sb="24" eb="26">
      <t>キョウギ</t>
    </rPh>
    <rPh sb="26" eb="28">
      <t>ナイヨウ</t>
    </rPh>
    <phoneticPr fontId="2"/>
  </si>
  <si>
    <t>福祉医療機構</t>
    <phoneticPr fontId="2"/>
  </si>
  <si>
    <t xml:space="preserve"> □贈与確約書　　　□贈与予定者の所得証明書　　　□贈与予定者の預貯金残高証明書</t>
    <phoneticPr fontId="2"/>
  </si>
  <si>
    <t xml:space="preserve">     　　　　　　　　           </t>
    <phoneticPr fontId="2"/>
  </si>
  <si>
    <t xml:space="preserve">    　　　　　　　　             　</t>
    <phoneticPr fontId="2"/>
  </si>
  <si>
    <t xml:space="preserve"> □社会福祉施設等施設整備事業計画に係る市中銀行との協議内容</t>
    <rPh sb="2" eb="9">
      <t>シャカイフクシシセツナド</t>
    </rPh>
    <rPh sb="9" eb="11">
      <t>シセツ</t>
    </rPh>
    <rPh sb="11" eb="13">
      <t>セイビ</t>
    </rPh>
    <rPh sb="13" eb="15">
      <t>ジギョウ</t>
    </rPh>
    <rPh sb="15" eb="17">
      <t>ケイカク</t>
    </rPh>
    <rPh sb="18" eb="19">
      <t>カカ</t>
    </rPh>
    <rPh sb="20" eb="22">
      <t>シチュウ</t>
    </rPh>
    <rPh sb="22" eb="24">
      <t>ギンコウ</t>
    </rPh>
    <phoneticPr fontId="2"/>
  </si>
  <si>
    <t xml:space="preserve">    　　　　　　　　            </t>
    <phoneticPr fontId="2"/>
  </si>
  <si>
    <t xml:space="preserve">    　　　　　　　　             </t>
    <phoneticPr fontId="2"/>
  </si>
  <si>
    <t xml:space="preserve"> □既往借入金の状況（法人全体）　</t>
    <rPh sb="2" eb="4">
      <t>キオウ</t>
    </rPh>
    <rPh sb="4" eb="6">
      <t>カリイレ</t>
    </rPh>
    <rPh sb="6" eb="7">
      <t>キン</t>
    </rPh>
    <rPh sb="8" eb="10">
      <t>ジョウキョウ</t>
    </rPh>
    <rPh sb="11" eb="13">
      <t>ホウジン</t>
    </rPh>
    <rPh sb="13" eb="15">
      <t>ゼンタイ</t>
    </rPh>
    <phoneticPr fontId="2"/>
  </si>
  <si>
    <t>　 余裕を持った資金計画とすること。</t>
    <phoneticPr fontId="2"/>
  </si>
  <si>
    <t>借用の相手：</t>
    <rPh sb="0" eb="2">
      <t>シャクヨウ</t>
    </rPh>
    <rPh sb="3" eb="5">
      <t>アイテ</t>
    </rPh>
    <phoneticPr fontId="2"/>
  </si>
  <si>
    <t>見積書（設計監理）</t>
    <rPh sb="0" eb="3">
      <t>ミツモリショ</t>
    </rPh>
    <rPh sb="4" eb="6">
      <t>セッケイ</t>
    </rPh>
    <rPh sb="6" eb="8">
      <t>カンリ</t>
    </rPh>
    <phoneticPr fontId="2"/>
  </si>
  <si>
    <t>○</t>
    <phoneticPr fontId="2"/>
  </si>
  <si>
    <t>補助金　　　　□国庫（県）補助　　 　　□民間</t>
    <rPh sb="21" eb="23">
      <t>ミンカン</t>
    </rPh>
    <phoneticPr fontId="2"/>
  </si>
  <si>
    <t>(整備後)</t>
    <rPh sb="1" eb="3">
      <t>セイビ</t>
    </rPh>
    <rPh sb="3" eb="4">
      <t>ゴ</t>
    </rPh>
    <phoneticPr fontId="2"/>
  </si>
  <si>
    <t>※合築とは</t>
    <rPh sb="1" eb="3">
      <t>ガッチク</t>
    </rPh>
    <phoneticPr fontId="2"/>
  </si>
  <si>
    <t>共有部分有</t>
    <rPh sb="0" eb="2">
      <t>キョウユウ</t>
    </rPh>
    <rPh sb="2" eb="4">
      <t>ブブン</t>
    </rPh>
    <rPh sb="4" eb="5">
      <t>アリ</t>
    </rPh>
    <phoneticPr fontId="2"/>
  </si>
  <si>
    <t>※併設とは</t>
    <rPh sb="1" eb="3">
      <t>ヘイセツ</t>
    </rPh>
    <phoneticPr fontId="2"/>
  </si>
  <si>
    <t>共有部分無</t>
    <rPh sb="0" eb="2">
      <t>キョウユウ</t>
    </rPh>
    <rPh sb="2" eb="4">
      <t>ブブン</t>
    </rPh>
    <rPh sb="4" eb="5">
      <t>ナシ</t>
    </rPh>
    <phoneticPr fontId="2"/>
  </si>
  <si>
    <t>契約予定年月日</t>
    <rPh sb="0" eb="2">
      <t>ケイヤク</t>
    </rPh>
    <rPh sb="2" eb="4">
      <t>ヨテイ</t>
    </rPh>
    <rPh sb="4" eb="6">
      <t>ネンゲツ</t>
    </rPh>
    <rPh sb="6" eb="7">
      <t>ヒ</t>
    </rPh>
    <phoneticPr fontId="2"/>
  </si>
  <si>
    <t>敷　地　面　積</t>
    <rPh sb="0" eb="1">
      <t>シキ</t>
    </rPh>
    <rPh sb="2" eb="3">
      <t>チ</t>
    </rPh>
    <rPh sb="4" eb="5">
      <t>メン</t>
    </rPh>
    <phoneticPr fontId="2"/>
  </si>
  <si>
    <t>　　　　　　　　　　　　　　　　㎡</t>
    <phoneticPr fontId="2"/>
  </si>
  <si>
    <t>所有の
状況</t>
    <rPh sb="0" eb="2">
      <t>ショユウ</t>
    </rPh>
    <rPh sb="4" eb="6">
      <t>ジョウキョウ</t>
    </rPh>
    <phoneticPr fontId="2"/>
  </si>
  <si>
    <t>所　　有</t>
    <rPh sb="0" eb="1">
      <t>トコロ</t>
    </rPh>
    <rPh sb="3" eb="4">
      <t>ユウ</t>
    </rPh>
    <phoneticPr fontId="2"/>
  </si>
  <si>
    <t>買収予定</t>
    <rPh sb="0" eb="2">
      <t>バイシュウ</t>
    </rPh>
    <rPh sb="2" eb="4">
      <t>ヨテイ</t>
    </rPh>
    <phoneticPr fontId="2"/>
  </si>
  <si>
    <t>借　　地</t>
    <rPh sb="0" eb="1">
      <t>シャク</t>
    </rPh>
    <rPh sb="3" eb="4">
      <t>チ</t>
    </rPh>
    <phoneticPr fontId="2"/>
  </si>
  <si>
    <t>　　　　　　　　　　　　　　　　㎡</t>
    <phoneticPr fontId="2"/>
  </si>
  <si>
    <t>地上権　・　賃借権　・　定期借地権　・　無償貸与</t>
    <rPh sb="0" eb="3">
      <t>チジョウケン</t>
    </rPh>
    <rPh sb="6" eb="9">
      <t>チンシャクケン</t>
    </rPh>
    <rPh sb="12" eb="14">
      <t>テイキ</t>
    </rPh>
    <rPh sb="14" eb="17">
      <t>シャクチケン</t>
    </rPh>
    <rPh sb="20" eb="22">
      <t>ムショウ</t>
    </rPh>
    <rPh sb="22" eb="24">
      <t>タイヨ</t>
    </rPh>
    <phoneticPr fontId="2"/>
  </si>
  <si>
    <t>・設備備品整備費</t>
    <rPh sb="1" eb="3">
      <t>セツビ</t>
    </rPh>
    <rPh sb="3" eb="5">
      <t>ビヒン</t>
    </rPh>
    <rPh sb="5" eb="8">
      <t>セイビヒ</t>
    </rPh>
    <phoneticPr fontId="2"/>
  </si>
  <si>
    <t>事　　業　　費</t>
    <rPh sb="0" eb="7">
      <t>ジギョウヒ</t>
    </rPh>
    <phoneticPr fontId="2"/>
  </si>
  <si>
    <t>（円）</t>
    <phoneticPr fontId="2"/>
  </si>
  <si>
    <t>財　源　内　訳</t>
    <rPh sb="0" eb="1">
      <t>ザイ</t>
    </rPh>
    <rPh sb="2" eb="3">
      <t>ミナモト</t>
    </rPh>
    <rPh sb="4" eb="5">
      <t>ナイ</t>
    </rPh>
    <rPh sb="6" eb="7">
      <t>ヤク</t>
    </rPh>
    <phoneticPr fontId="2"/>
  </si>
  <si>
    <t>　（円）</t>
    <phoneticPr fontId="2"/>
  </si>
  <si>
    <t>償還財源</t>
    <rPh sb="0" eb="2">
      <t>ショウカン</t>
    </rPh>
    <rPh sb="2" eb="4">
      <t>ザイゲン</t>
    </rPh>
    <phoneticPr fontId="2"/>
  </si>
  <si>
    <t>現状では特段の問題が見受けられない計画であったことを報告いたします。</t>
    <rPh sb="0" eb="2">
      <t>ゲンジョウ</t>
    </rPh>
    <rPh sb="4" eb="6">
      <t>トクダン</t>
    </rPh>
    <rPh sb="7" eb="9">
      <t>モンダイ</t>
    </rPh>
    <rPh sb="10" eb="12">
      <t>ミウ</t>
    </rPh>
    <rPh sb="17" eb="19">
      <t>ケイカク</t>
    </rPh>
    <rPh sb="26" eb="28">
      <t>ホウコク</t>
    </rPh>
    <phoneticPr fontId="2"/>
  </si>
  <si>
    <t>　詳細は以下のとおりです。</t>
    <phoneticPr fontId="2"/>
  </si>
  <si>
    <t>エ</t>
    <phoneticPr fontId="2"/>
  </si>
  <si>
    <t>○</t>
    <phoneticPr fontId="2"/>
  </si>
  <si>
    <t>オ</t>
    <phoneticPr fontId="2"/>
  </si>
  <si>
    <t>カ</t>
    <phoneticPr fontId="2"/>
  </si>
  <si>
    <t>キ</t>
    <phoneticPr fontId="2"/>
  </si>
  <si>
    <t>◎</t>
    <phoneticPr fontId="2"/>
  </si>
  <si>
    <t>令和　　年度</t>
    <rPh sb="4" eb="6">
      <t>ネンド</t>
    </rPh>
    <phoneticPr fontId="2"/>
  </si>
  <si>
    <t>(令和　　年　　月）</t>
    <rPh sb="1" eb="2">
      <t>レイ</t>
    </rPh>
    <rPh sb="2" eb="3">
      <t>ワ</t>
    </rPh>
    <rPh sb="5" eb="6">
      <t>ネン</t>
    </rPh>
    <rPh sb="8" eb="9">
      <t>ガツ</t>
    </rPh>
    <phoneticPr fontId="2"/>
  </si>
  <si>
    <t>令和</t>
    <rPh sb="0" eb="1">
      <t>レイ</t>
    </rPh>
    <rPh sb="1" eb="2">
      <t>ワ</t>
    </rPh>
    <phoneticPr fontId="2"/>
  </si>
  <si>
    <t>階建</t>
    <rPh sb="0" eb="1">
      <t>カイ</t>
    </rPh>
    <rPh sb="1" eb="2">
      <t>ダテ</t>
    </rPh>
    <phoneticPr fontId="2"/>
  </si>
  <si>
    <t>延べ床面積</t>
    <phoneticPr fontId="2"/>
  </si>
  <si>
    <t>㎡</t>
    <phoneticPr fontId="2"/>
  </si>
  <si>
    <t>うち計画部分</t>
    <rPh sb="2" eb="4">
      <t>ケイカク</t>
    </rPh>
    <rPh sb="4" eb="6">
      <t>ブブン</t>
    </rPh>
    <phoneticPr fontId="2"/>
  </si>
  <si>
    <t>(補助対象部分</t>
    <rPh sb="1" eb="3">
      <t>ホジョ</t>
    </rPh>
    <rPh sb="3" eb="5">
      <t>タイショウ</t>
    </rPh>
    <rPh sb="5" eb="7">
      <t>ブブン</t>
    </rPh>
    <phoneticPr fontId="2"/>
  </si>
  <si>
    <t>㎡)</t>
    <phoneticPr fontId="2"/>
  </si>
  <si>
    <t>　令和　　年　　月　　日</t>
    <rPh sb="5" eb="6">
      <t>ネン</t>
    </rPh>
    <rPh sb="8" eb="9">
      <t>ツキ</t>
    </rPh>
    <rPh sb="11" eb="12">
      <t>ヒ</t>
    </rPh>
    <phoneticPr fontId="2"/>
  </si>
  <si>
    <t>（</t>
    <phoneticPr fontId="19"/>
  </si>
  <si>
    <t>）</t>
    <phoneticPr fontId="19"/>
  </si>
  <si>
    <t>借入申込額：</t>
    <phoneticPr fontId="84"/>
  </si>
  <si>
    <t>左に対する財源別充当額
（財源別・贈与者別に記入してください。）</t>
    <phoneticPr fontId="19"/>
  </si>
  <si>
    <t>千円未満は
四捨五入</t>
    <phoneticPr fontId="19"/>
  </si>
  <si>
    <t>有利子分</t>
    <phoneticPr fontId="19"/>
  </si>
  <si>
    <r>
      <t>←千円単位で</t>
    </r>
    <r>
      <rPr>
        <b/>
        <sz val="11"/>
        <color indexed="10"/>
        <rFont val="ＭＳ Ｐ明朝"/>
        <family val="1"/>
        <charset val="128"/>
      </rPr>
      <t>必ず</t>
    </r>
    <r>
      <rPr>
        <sz val="11"/>
        <rFont val="ＭＳ Ｐ明朝"/>
        <family val="1"/>
        <charset val="128"/>
      </rPr>
      <t>入力</t>
    </r>
    <rPh sb="1" eb="3">
      <t>センエン</t>
    </rPh>
    <rPh sb="3" eb="5">
      <t>タンイ</t>
    </rPh>
    <rPh sb="6" eb="7">
      <t>カナラ</t>
    </rPh>
    <rPh sb="8" eb="10">
      <t>ニュウリョク</t>
    </rPh>
    <phoneticPr fontId="19"/>
  </si>
  <si>
    <t>←年単位で入力</t>
    <rPh sb="1" eb="4">
      <t>ネンタンイ</t>
    </rPh>
    <rPh sb="5" eb="7">
      <t>ニュウリョク</t>
    </rPh>
    <phoneticPr fontId="19"/>
  </si>
  <si>
    <t>←月単位で入力</t>
    <rPh sb="1" eb="4">
      <t>ツキタンイ</t>
    </rPh>
    <rPh sb="5" eb="7">
      <t>ニュウリョク</t>
    </rPh>
    <phoneticPr fontId="19"/>
  </si>
  <si>
    <t>←全期間固定は「1」、10年毎見直しは「2」を入力</t>
    <rPh sb="1" eb="4">
      <t>ゼンキカン</t>
    </rPh>
    <rPh sb="4" eb="6">
      <t>コテイ</t>
    </rPh>
    <rPh sb="13" eb="14">
      <t>ネン</t>
    </rPh>
    <rPh sb="14" eb="15">
      <t>ゴト</t>
    </rPh>
    <rPh sb="15" eb="17">
      <t>ミナオ</t>
    </rPh>
    <rPh sb="23" eb="25">
      <t>ニュウリョク</t>
    </rPh>
    <phoneticPr fontId="19"/>
  </si>
  <si>
    <t>保証人区分</t>
    <rPh sb="0" eb="3">
      <t>ホショウニン</t>
    </rPh>
    <rPh sb="3" eb="5">
      <t>クブン</t>
    </rPh>
    <phoneticPr fontId="2"/>
  </si>
  <si>
    <t>←個人保証は「１」、連帯保証人不要制度利用は「２」を入力</t>
    <rPh sb="1" eb="3">
      <t>コジン</t>
    </rPh>
    <rPh sb="3" eb="5">
      <t>ホショウ</t>
    </rPh>
    <rPh sb="10" eb="12">
      <t>レンタイ</t>
    </rPh>
    <rPh sb="12" eb="15">
      <t>ホショウニン</t>
    </rPh>
    <rPh sb="15" eb="17">
      <t>フヨウ</t>
    </rPh>
    <rPh sb="17" eb="19">
      <t>セイド</t>
    </rPh>
    <rPh sb="19" eb="21">
      <t>リヨウ</t>
    </rPh>
    <rPh sb="26" eb="28">
      <t>ニュウリョク</t>
    </rPh>
    <phoneticPr fontId="2"/>
  </si>
  <si>
    <t>収支見込年度</t>
    <rPh sb="0" eb="2">
      <t>シュウシ</t>
    </rPh>
    <rPh sb="2" eb="4">
      <t>ミコミ</t>
    </rPh>
    <rPh sb="4" eb="6">
      <t>ネンド</t>
    </rPh>
    <phoneticPr fontId="19"/>
  </si>
  <si>
    <t>（注）１　機構の貸付利率は随時改定がありますので、契約時の貸付金利は異なることがあります。なお、老朽改築などによる無利子借入に</t>
    <rPh sb="25" eb="27">
      <t>ケイヤク</t>
    </rPh>
    <rPh sb="27" eb="28">
      <t>ジ</t>
    </rPh>
    <rPh sb="29" eb="31">
      <t>カシツケ</t>
    </rPh>
    <rPh sb="31" eb="33">
      <t>キンリ</t>
    </rPh>
    <rPh sb="34" eb="35">
      <t>コト</t>
    </rPh>
    <phoneticPr fontId="19"/>
  </si>
  <si>
    <t>　　　　該当する場合においても、借入金利へのオンコストによる保証人の免除を選択されている場合は、オンコスト分の利息はご負担いた</t>
    <phoneticPr fontId="19"/>
  </si>
  <si>
    <t>　　　　だくこととなりますのでご注意ください。</t>
    <phoneticPr fontId="19"/>
  </si>
  <si>
    <t>　　　２　この用紙で不足する場合は、コピーのうえ記載してください。</t>
    <phoneticPr fontId="19"/>
  </si>
  <si>
    <t>　　　３　上記の内容が網羅されている別資料でも結構です。</t>
    <phoneticPr fontId="19"/>
  </si>
  <si>
    <t>1.</t>
    <phoneticPr fontId="1"/>
  </si>
  <si>
    <t>2.</t>
    <phoneticPr fontId="1"/>
  </si>
  <si>
    <t>決算期以降に新たな借入をされた場合は、新たな借入金についてもご記載ください。（今次計画にかかる分は記載不要です。）</t>
    <rPh sb="39" eb="41">
      <t>コンジ</t>
    </rPh>
    <rPh sb="41" eb="43">
      <t>ケイカク</t>
    </rPh>
    <rPh sb="47" eb="48">
      <t>ブン</t>
    </rPh>
    <rPh sb="49" eb="51">
      <t>キサイ</t>
    </rPh>
    <rPh sb="51" eb="53">
      <t>フヨウ</t>
    </rPh>
    <phoneticPr fontId="1"/>
  </si>
  <si>
    <t>3.</t>
    <phoneticPr fontId="1"/>
  </si>
  <si>
    <t xml:space="preserve">この欄で不足する場合は、コピーのうえ記入してください。   </t>
    <phoneticPr fontId="1"/>
  </si>
  <si>
    <t>※</t>
    <phoneticPr fontId="1"/>
  </si>
  <si>
    <t>直近の決算期末時点で借入金の総残高が0円の場合、当該資料の提出は不要です。</t>
    <phoneticPr fontId="1"/>
  </si>
  <si>
    <t>年月日</t>
    <phoneticPr fontId="1"/>
  </si>
  <si>
    <t>直近決算
期末残高</t>
    <rPh sb="0" eb="2">
      <t>チョッキン</t>
    </rPh>
    <rPh sb="2" eb="4">
      <t>ケッサン</t>
    </rPh>
    <rPh sb="5" eb="7">
      <t>キマツ</t>
    </rPh>
    <phoneticPr fontId="1"/>
  </si>
  <si>
    <t>利 率（％）</t>
    <phoneticPr fontId="1"/>
  </si>
  <si>
    <t>整備前・整備後の配置図（駐車場・併設・隣接の状況が分かる図）</t>
    <rPh sb="0" eb="2">
      <t>セイビ</t>
    </rPh>
    <rPh sb="2" eb="3">
      <t>マエ</t>
    </rPh>
    <rPh sb="4" eb="6">
      <t>セイビ</t>
    </rPh>
    <rPh sb="6" eb="7">
      <t>ゴ</t>
    </rPh>
    <phoneticPr fontId="2"/>
  </si>
  <si>
    <t>　　□整備前・整備後の配置図（駐車場・併設・隣接の状況が分かる図）</t>
    <rPh sb="3" eb="5">
      <t>セイビ</t>
    </rPh>
    <rPh sb="5" eb="6">
      <t>マエ</t>
    </rPh>
    <rPh sb="7" eb="9">
      <t>セイビ</t>
    </rPh>
    <rPh sb="9" eb="10">
      <t>ゴ</t>
    </rPh>
    <rPh sb="11" eb="13">
      <t>ハイチ</t>
    </rPh>
    <rPh sb="13" eb="14">
      <t>ズ</t>
    </rPh>
    <phoneticPr fontId="2"/>
  </si>
  <si>
    <t>４　運営</t>
    <rPh sb="2" eb="4">
      <t>ウンエイ</t>
    </rPh>
    <phoneticPr fontId="2"/>
  </si>
  <si>
    <t>法人認可の
状況</t>
    <rPh sb="0" eb="2">
      <t>ホウジン</t>
    </rPh>
    <rPh sb="2" eb="4">
      <t>ニンカ</t>
    </rPh>
    <rPh sb="6" eb="8">
      <t>ジョウキョウ</t>
    </rPh>
    <phoneticPr fontId="2"/>
  </si>
  <si>
    <t>人</t>
    <rPh sb="0" eb="1">
      <t>ヒト</t>
    </rPh>
    <phoneticPr fontId="2"/>
  </si>
  <si>
    <t>介護老人保健施設</t>
    <rPh sb="0" eb="8">
      <t>カイゴロウジンホケンシセツ</t>
    </rPh>
    <phoneticPr fontId="2"/>
  </si>
  <si>
    <t>ケアハウス（特定施設）</t>
    <rPh sb="6" eb="8">
      <t>トクテイ</t>
    </rPh>
    <rPh sb="8" eb="10">
      <t>シセツ</t>
    </rPh>
    <phoneticPr fontId="2"/>
  </si>
  <si>
    <t>認知症高齢者グループホーム</t>
    <rPh sb="0" eb="3">
      <t>ニンチショウ</t>
    </rPh>
    <rPh sb="3" eb="6">
      <t>コウレイシャ</t>
    </rPh>
    <phoneticPr fontId="2"/>
  </si>
  <si>
    <t>小規模多機能型居宅介護事業所</t>
    <rPh sb="0" eb="11">
      <t>ショウキボタキノウガタキョタクカイゴ</t>
    </rPh>
    <rPh sb="11" eb="14">
      <t>ジギョウショ</t>
    </rPh>
    <phoneticPr fontId="2"/>
  </si>
  <si>
    <t>定期巡回・随時対応型訪問介護看護事業所</t>
    <rPh sb="0" eb="2">
      <t>テイキ</t>
    </rPh>
    <rPh sb="2" eb="4">
      <t>ジュンカイ</t>
    </rPh>
    <rPh sb="5" eb="16">
      <t>ズイジタイオウガタホウモンカイゴカンゴ</t>
    </rPh>
    <rPh sb="16" eb="19">
      <t>ジギョウショ</t>
    </rPh>
    <phoneticPr fontId="2"/>
  </si>
  <si>
    <t>看護小規模多機能型居宅介護事業所</t>
    <rPh sb="0" eb="2">
      <t>カンゴ</t>
    </rPh>
    <rPh sb="2" eb="13">
      <t>ショウキボタキノウガタキョタクカイゴ</t>
    </rPh>
    <rPh sb="13" eb="16">
      <t>ジギョウショ</t>
    </rPh>
    <phoneticPr fontId="2"/>
  </si>
  <si>
    <t>介護付きホーム（特定施設）</t>
    <rPh sb="0" eb="2">
      <t>カイゴ</t>
    </rPh>
    <rPh sb="2" eb="3">
      <t>ツ</t>
    </rPh>
    <rPh sb="8" eb="10">
      <t>トクテイ</t>
    </rPh>
    <rPh sb="10" eb="12">
      <t>シセツ</t>
    </rPh>
    <phoneticPr fontId="2"/>
  </si>
  <si>
    <t>◎</t>
    <phoneticPr fontId="2"/>
  </si>
  <si>
    <t>（施設の名称</t>
    <phoneticPr fontId="2"/>
  </si>
  <si>
    <t>算定基準による算定額</t>
    <rPh sb="0" eb="1">
      <t>ザン</t>
    </rPh>
    <rPh sb="1" eb="2">
      <t>サダム</t>
    </rPh>
    <rPh sb="2" eb="3">
      <t>モト</t>
    </rPh>
    <rPh sb="3" eb="4">
      <t>ジュン</t>
    </rPh>
    <rPh sb="7" eb="8">
      <t>サン</t>
    </rPh>
    <rPh sb="8" eb="9">
      <t>サダム</t>
    </rPh>
    <rPh sb="9" eb="10">
      <t>ガク</t>
    </rPh>
    <phoneticPr fontId="2"/>
  </si>
  <si>
    <t>単価</t>
    <rPh sb="0" eb="1">
      <t>タン</t>
    </rPh>
    <rPh sb="1" eb="2">
      <t>アタイ</t>
    </rPh>
    <phoneticPr fontId="2"/>
  </si>
  <si>
    <t>県補助金額</t>
    <rPh sb="0" eb="1">
      <t>ケン</t>
    </rPh>
    <rPh sb="1" eb="3">
      <t>ホジョ</t>
    </rPh>
    <rPh sb="3" eb="5">
      <t>キンガク</t>
    </rPh>
    <phoneticPr fontId="2"/>
  </si>
  <si>
    <t>算定額</t>
    <rPh sb="0" eb="2">
      <t>サンテイ</t>
    </rPh>
    <rPh sb="2" eb="3">
      <t>ガク</t>
    </rPh>
    <phoneticPr fontId="2"/>
  </si>
  <si>
    <t>Ｅ</t>
    <phoneticPr fontId="2"/>
  </si>
  <si>
    <t>Ｆ</t>
    <phoneticPr fontId="2"/>
  </si>
  <si>
    <t>J円</t>
    <rPh sb="1" eb="2">
      <t>エン</t>
    </rPh>
    <phoneticPr fontId="2"/>
  </si>
  <si>
    <t>※</t>
    <phoneticPr fontId="2"/>
  </si>
  <si>
    <t>工事期間中の処遇</t>
    <rPh sb="0" eb="2">
      <t>コウジ</t>
    </rPh>
    <rPh sb="2" eb="5">
      <t>キカンチュウ</t>
    </rPh>
    <rPh sb="6" eb="8">
      <t>ショグウ</t>
    </rPh>
    <phoneticPr fontId="2"/>
  </si>
  <si>
    <t>現員</t>
    <rPh sb="0" eb="2">
      <t>ゲンイン</t>
    </rPh>
    <phoneticPr fontId="2"/>
  </si>
  <si>
    <t>定員等</t>
    <rPh sb="0" eb="2">
      <t>テイイン</t>
    </rPh>
    <rPh sb="2" eb="3">
      <t>ナド</t>
    </rPh>
    <phoneticPr fontId="2"/>
  </si>
  <si>
    <t>人</t>
    <phoneticPr fontId="2"/>
  </si>
  <si>
    <t>運　営</t>
    <rPh sb="0" eb="1">
      <t>ウン</t>
    </rPh>
    <rPh sb="2" eb="3">
      <t>エイ</t>
    </rPh>
    <phoneticPr fontId="2"/>
  </si>
  <si>
    <t>ク</t>
    <phoneticPr fontId="2"/>
  </si>
  <si>
    <t>〇上記期間における対応について</t>
    <rPh sb="1" eb="3">
      <t>ジョウキ</t>
    </rPh>
    <rPh sb="3" eb="5">
      <t>キカン</t>
    </rPh>
    <rPh sb="9" eb="11">
      <t>タイオウ</t>
    </rPh>
    <phoneticPr fontId="2"/>
  </si>
  <si>
    <t>介護医療院</t>
    <rPh sb="0" eb="2">
      <t>カイゴ</t>
    </rPh>
    <rPh sb="2" eb="4">
      <t>イリョウ</t>
    </rPh>
    <rPh sb="4" eb="5">
      <t>イン</t>
    </rPh>
    <phoneticPr fontId="2"/>
  </si>
  <si>
    <t>養護老人ホーム</t>
    <rPh sb="0" eb="2">
      <t>ヨウゴ</t>
    </rPh>
    <rPh sb="2" eb="4">
      <t>ロウジン</t>
    </rPh>
    <phoneticPr fontId="2"/>
  </si>
  <si>
    <t>建物・設備</t>
    <rPh sb="0" eb="1">
      <t>ケン</t>
    </rPh>
    <rPh sb="1" eb="2">
      <t>ブツ</t>
    </rPh>
    <rPh sb="3" eb="4">
      <t>セツ</t>
    </rPh>
    <rPh sb="4" eb="5">
      <t>ビ</t>
    </rPh>
    <phoneticPr fontId="2"/>
  </si>
  <si>
    <t>大規模修繕に対する設計監理の見積書</t>
    <rPh sb="0" eb="3">
      <t>ダイキボ</t>
    </rPh>
    <rPh sb="3" eb="5">
      <t>シュウゼン</t>
    </rPh>
    <rPh sb="6" eb="7">
      <t>タイ</t>
    </rPh>
    <rPh sb="9" eb="11">
      <t>セッケイ</t>
    </rPh>
    <rPh sb="11" eb="13">
      <t>カンリ</t>
    </rPh>
    <rPh sb="14" eb="17">
      <t>ミツモリショ</t>
    </rPh>
    <phoneticPr fontId="2"/>
  </si>
  <si>
    <t>②</t>
    <phoneticPr fontId="2"/>
  </si>
  <si>
    <t>③</t>
    <phoneticPr fontId="2"/>
  </si>
  <si>
    <t>小規模な介護老人保健施設</t>
    <rPh sb="0" eb="3">
      <t>ショウキボ</t>
    </rPh>
    <rPh sb="4" eb="12">
      <t>カイゴロウジンホケンシセツ</t>
    </rPh>
    <phoneticPr fontId="2"/>
  </si>
  <si>
    <t>小規模な介護医療院</t>
    <rPh sb="0" eb="3">
      <t>ショウキボ</t>
    </rPh>
    <rPh sb="4" eb="6">
      <t>カイゴ</t>
    </rPh>
    <rPh sb="6" eb="8">
      <t>イリョウ</t>
    </rPh>
    <rPh sb="8" eb="9">
      <t>イン</t>
    </rPh>
    <phoneticPr fontId="2"/>
  </si>
  <si>
    <t>小規模なケアハウス（特定施設）</t>
    <rPh sb="0" eb="3">
      <t>ショウキボ</t>
    </rPh>
    <rPh sb="10" eb="12">
      <t>トクテイ</t>
    </rPh>
    <rPh sb="12" eb="14">
      <t>シセツ</t>
    </rPh>
    <phoneticPr fontId="2"/>
  </si>
  <si>
    <t>小規模な介護付きホーム（特定施設）</t>
    <rPh sb="0" eb="3">
      <t>ショウキボ</t>
    </rPh>
    <rPh sb="4" eb="6">
      <t>カイゴ</t>
    </rPh>
    <rPh sb="6" eb="7">
      <t>ツ</t>
    </rPh>
    <rPh sb="12" eb="14">
      <t>トクテイ</t>
    </rPh>
    <rPh sb="14" eb="16">
      <t>シセツ</t>
    </rPh>
    <phoneticPr fontId="2"/>
  </si>
  <si>
    <t>開設準備</t>
    <rPh sb="0" eb="4">
      <t>カイセツジュンビ</t>
    </rPh>
    <phoneticPr fontId="2"/>
  </si>
  <si>
    <t>①</t>
    <phoneticPr fontId="2"/>
  </si>
  <si>
    <t>３　建物・設備</t>
    <rPh sb="2" eb="3">
      <t>タツル</t>
    </rPh>
    <rPh sb="3" eb="4">
      <t>モノ</t>
    </rPh>
    <rPh sb="5" eb="7">
      <t>セツビ</t>
    </rPh>
    <phoneticPr fontId="2"/>
  </si>
  <si>
    <t>③</t>
    <phoneticPr fontId="2"/>
  </si>
  <si>
    <t>④</t>
    <phoneticPr fontId="2"/>
  </si>
  <si>
    <t>⑤</t>
    <phoneticPr fontId="2"/>
  </si>
  <si>
    <t>⑥</t>
    <phoneticPr fontId="2"/>
  </si>
  <si>
    <t>⑦</t>
    <phoneticPr fontId="2"/>
  </si>
  <si>
    <t>○　建物・設備の現状及び応募の動機</t>
    <rPh sb="2" eb="4">
      <t>タテモノ</t>
    </rPh>
    <rPh sb="5" eb="7">
      <t>セツビ</t>
    </rPh>
    <rPh sb="8" eb="10">
      <t>ゲンジョウ</t>
    </rPh>
    <rPh sb="10" eb="11">
      <t>オヨ</t>
    </rPh>
    <rPh sb="12" eb="14">
      <t>オウボ</t>
    </rPh>
    <rPh sb="15" eb="17">
      <t>ドウキ</t>
    </rPh>
    <phoneticPr fontId="2"/>
  </si>
  <si>
    <t>○工事期間中の入所者の安全性に配慮する点</t>
    <rPh sb="1" eb="3">
      <t>コウジ</t>
    </rPh>
    <rPh sb="3" eb="6">
      <t>キカンチュウ</t>
    </rPh>
    <rPh sb="9" eb="10">
      <t>シャ</t>
    </rPh>
    <phoneticPr fontId="2"/>
  </si>
  <si>
    <t>５　資金計画（大規模修繕及び介護ロボット・ＩＣＴ設備導入）</t>
    <rPh sb="2" eb="4">
      <t>シキン</t>
    </rPh>
    <rPh sb="4" eb="6">
      <t>ケイカク</t>
    </rPh>
    <rPh sb="7" eb="10">
      <t>ダイキボ</t>
    </rPh>
    <rPh sb="10" eb="12">
      <t>シュウゼン</t>
    </rPh>
    <rPh sb="12" eb="13">
      <t>オヨ</t>
    </rPh>
    <rPh sb="14" eb="16">
      <t>カイゴ</t>
    </rPh>
    <rPh sb="24" eb="26">
      <t>セツビ</t>
    </rPh>
    <rPh sb="26" eb="28">
      <t>ドウニュウ</t>
    </rPh>
    <phoneticPr fontId="2"/>
  </si>
  <si>
    <t>←自己資金はこの欄に記入</t>
    <rPh sb="1" eb="3">
      <t>ジコ</t>
    </rPh>
    <rPh sb="3" eb="5">
      <t>シキン</t>
    </rPh>
    <rPh sb="8" eb="9">
      <t>ラン</t>
    </rPh>
    <rPh sb="10" eb="12">
      <t>キニュウ</t>
    </rPh>
    <phoneticPr fontId="2"/>
  </si>
  <si>
    <t>・補助金</t>
    <rPh sb="1" eb="4">
      <t>ホジョキン</t>
    </rPh>
    <phoneticPr fontId="2"/>
  </si>
  <si>
    <t>・介護ロボット・ＩＣＴ設備導入経費</t>
    <phoneticPr fontId="2"/>
  </si>
  <si>
    <t>（宿泊）定員</t>
    <rPh sb="1" eb="3">
      <t>シュクハク</t>
    </rPh>
    <rPh sb="4" eb="6">
      <t>テイイン</t>
    </rPh>
    <phoneticPr fontId="2"/>
  </si>
  <si>
    <t>選択してください</t>
    <rPh sb="0" eb="2">
      <t>センタク</t>
    </rPh>
    <phoneticPr fontId="2"/>
  </si>
  <si>
    <t>介護ロボット・ＩＣＴ機器のパンフレット等の写し</t>
    <rPh sb="10" eb="12">
      <t>キキ</t>
    </rPh>
    <rPh sb="19" eb="20">
      <t>ナド</t>
    </rPh>
    <rPh sb="21" eb="22">
      <t>ウツ</t>
    </rPh>
    <phoneticPr fontId="2"/>
  </si>
  <si>
    <t>・介護ロボット・ＩＣＴ設備導入経費※１</t>
    <rPh sb="1" eb="3">
      <t>カイゴ</t>
    </rPh>
    <rPh sb="11" eb="13">
      <t>セツビ</t>
    </rPh>
    <rPh sb="13" eb="15">
      <t>ドウニュウ</t>
    </rPh>
    <rPh sb="15" eb="17">
      <t>ケイヒ</t>
    </rPh>
    <phoneticPr fontId="2"/>
  </si>
  <si>
    <t>※2</t>
    <phoneticPr fontId="2"/>
  </si>
  <si>
    <t>４　運　営</t>
    <rPh sb="2" eb="3">
      <t>ウン</t>
    </rPh>
    <rPh sb="4" eb="5">
      <t>エイ</t>
    </rPh>
    <phoneticPr fontId="2"/>
  </si>
  <si>
    <t>介護ロボット・ＩＣＴ機器の導入（リースを含む）に対する見積書</t>
    <rPh sb="10" eb="12">
      <t>キキ</t>
    </rPh>
    <rPh sb="13" eb="15">
      <t>ドウニュウ</t>
    </rPh>
    <rPh sb="20" eb="21">
      <t>フク</t>
    </rPh>
    <rPh sb="24" eb="25">
      <t>タイ</t>
    </rPh>
    <rPh sb="27" eb="30">
      <t>ミツモリショ</t>
    </rPh>
    <phoneticPr fontId="2"/>
  </si>
  <si>
    <t>工程表（大規模修繕～機器の導入まで）</t>
    <rPh sb="0" eb="2">
      <t>コウテイ</t>
    </rPh>
    <rPh sb="2" eb="3">
      <t>ヒョウ</t>
    </rPh>
    <rPh sb="4" eb="7">
      <t>ダイキボ</t>
    </rPh>
    <rPh sb="7" eb="9">
      <t>シュウゼン</t>
    </rPh>
    <rPh sb="10" eb="12">
      <t>キキ</t>
    </rPh>
    <rPh sb="13" eb="15">
      <t>ドウニュウ</t>
    </rPh>
    <phoneticPr fontId="2"/>
  </si>
  <si>
    <t>※経過年数はおおむね１０年以上であること</t>
    <rPh sb="1" eb="3">
      <t>ケイカ</t>
    </rPh>
    <rPh sb="3" eb="5">
      <t>ネンスウ</t>
    </rPh>
    <rPh sb="12" eb="15">
      <t>ネンイジョウ</t>
    </rPh>
    <phoneticPr fontId="2"/>
  </si>
  <si>
    <t>　　□工事請負業者又は設計業者による大規模修繕の見積書</t>
    <rPh sb="3" eb="5">
      <t>コウジ</t>
    </rPh>
    <rPh sb="5" eb="6">
      <t>ウ</t>
    </rPh>
    <rPh sb="6" eb="7">
      <t>オ</t>
    </rPh>
    <rPh sb="7" eb="9">
      <t>ギョウシャ</t>
    </rPh>
    <rPh sb="9" eb="10">
      <t>マタ</t>
    </rPh>
    <rPh sb="11" eb="13">
      <t>セッケイ</t>
    </rPh>
    <rPh sb="13" eb="15">
      <t>ギョウシャ</t>
    </rPh>
    <rPh sb="18" eb="21">
      <t>ダイキボ</t>
    </rPh>
    <rPh sb="21" eb="23">
      <t>シュウゼン</t>
    </rPh>
    <rPh sb="24" eb="27">
      <t>ミツモリショ</t>
    </rPh>
    <phoneticPr fontId="2"/>
  </si>
  <si>
    <t>　　□大規模修繕に対する設計監理の見積書</t>
    <rPh sb="3" eb="6">
      <t>ダイキボ</t>
    </rPh>
    <rPh sb="6" eb="8">
      <t>シュウゼン</t>
    </rPh>
    <rPh sb="9" eb="10">
      <t>タイ</t>
    </rPh>
    <phoneticPr fontId="2"/>
  </si>
  <si>
    <t>　　□介護ロボット・ＩＣＴ機器の導入（リースを含む）に対する見積書</t>
    <rPh sb="3" eb="5">
      <t>カイゴ</t>
    </rPh>
    <rPh sb="13" eb="15">
      <t>キキ</t>
    </rPh>
    <rPh sb="16" eb="18">
      <t>ドウニュウ</t>
    </rPh>
    <rPh sb="23" eb="24">
      <t>フク</t>
    </rPh>
    <rPh sb="27" eb="28">
      <t>タイ</t>
    </rPh>
    <rPh sb="30" eb="33">
      <t>ミツモリショ</t>
    </rPh>
    <phoneticPr fontId="2"/>
  </si>
  <si>
    <t>　　□介護ロボット・ＩＣＴ機器のパンフレット等の写し</t>
    <rPh sb="3" eb="5">
      <t>カイゴ</t>
    </rPh>
    <rPh sb="13" eb="15">
      <t>キキ</t>
    </rPh>
    <rPh sb="22" eb="23">
      <t>トウ</t>
    </rPh>
    <rPh sb="24" eb="25">
      <t>ウツ</t>
    </rPh>
    <phoneticPr fontId="2"/>
  </si>
  <si>
    <t>　　□社会福祉法人調書（社会福祉法人以外の法人は法人役員名簿）</t>
    <rPh sb="3" eb="9">
      <t>シャカイフクシホウジン</t>
    </rPh>
    <rPh sb="9" eb="11">
      <t>チョウショ</t>
    </rPh>
    <phoneticPr fontId="2"/>
  </si>
  <si>
    <t>建物・設備の現状及び応募の動機</t>
    <rPh sb="0" eb="2">
      <t>タテモノ</t>
    </rPh>
    <rPh sb="3" eb="5">
      <t>セツビ</t>
    </rPh>
    <rPh sb="6" eb="8">
      <t>ゲンジョウ</t>
    </rPh>
    <rPh sb="8" eb="9">
      <t>オヨ</t>
    </rPh>
    <rPh sb="10" eb="12">
      <t>オウボ</t>
    </rPh>
    <rPh sb="13" eb="15">
      <t>ドウキ</t>
    </rPh>
    <phoneticPr fontId="2"/>
  </si>
  <si>
    <t>３　建物・設備</t>
    <rPh sb="2" eb="4">
      <t>タテモノ</t>
    </rPh>
    <rPh sb="5" eb="7">
      <t>セツビ</t>
    </rPh>
    <phoneticPr fontId="2"/>
  </si>
  <si>
    <t>整備前・整備後の配置図</t>
    <rPh sb="0" eb="2">
      <t>セイビ</t>
    </rPh>
    <rPh sb="2" eb="3">
      <t>マエ</t>
    </rPh>
    <rPh sb="4" eb="6">
      <t>セイビ</t>
    </rPh>
    <rPh sb="6" eb="7">
      <t>ゴ</t>
    </rPh>
    <rPh sb="8" eb="10">
      <t>ハイチ</t>
    </rPh>
    <rPh sb="10" eb="11">
      <t>ズ</t>
    </rPh>
    <phoneticPr fontId="2"/>
  </si>
  <si>
    <t>⑤</t>
    <phoneticPr fontId="2"/>
  </si>
  <si>
    <t>工事期間中は入所者等の処遇や安全面に配慮する必要があります。</t>
    <rPh sb="0" eb="2">
      <t>コウジ</t>
    </rPh>
    <rPh sb="2" eb="5">
      <t>キカンチュウ</t>
    </rPh>
    <rPh sb="6" eb="8">
      <t>ニュウショ</t>
    </rPh>
    <rPh sb="8" eb="9">
      <t>シャ</t>
    </rPh>
    <rPh sb="9" eb="10">
      <t>ナド</t>
    </rPh>
    <rPh sb="11" eb="13">
      <t>ショグウ</t>
    </rPh>
    <rPh sb="14" eb="17">
      <t>アンゼンメン</t>
    </rPh>
    <rPh sb="18" eb="20">
      <t>ハイリョ</t>
    </rPh>
    <rPh sb="22" eb="24">
      <t>ヒツヨウ</t>
    </rPh>
    <phoneticPr fontId="2"/>
  </si>
  <si>
    <t>事業費</t>
    <rPh sb="0" eb="2">
      <t>ジギョウ</t>
    </rPh>
    <phoneticPr fontId="2"/>
  </si>
  <si>
    <t>工事請負業者又は設計業者による大規模修繕の見積書</t>
    <rPh sb="0" eb="2">
      <t>コウジ</t>
    </rPh>
    <rPh sb="2" eb="3">
      <t>ウ</t>
    </rPh>
    <rPh sb="3" eb="4">
      <t>オ</t>
    </rPh>
    <rPh sb="4" eb="6">
      <t>ギョウシャ</t>
    </rPh>
    <rPh sb="6" eb="7">
      <t>マタ</t>
    </rPh>
    <rPh sb="8" eb="10">
      <t>セッケイ</t>
    </rPh>
    <rPh sb="10" eb="12">
      <t>ギョウシャ</t>
    </rPh>
    <rPh sb="15" eb="18">
      <t>ダイキボ</t>
    </rPh>
    <rPh sb="18" eb="20">
      <t>シュウゼン</t>
    </rPh>
    <rPh sb="21" eb="24">
      <t>ミツモリショ</t>
    </rPh>
    <phoneticPr fontId="2"/>
  </si>
  <si>
    <t>利用
内訳</t>
    <phoneticPr fontId="2"/>
  </si>
  <si>
    <t>駐車場　　　　　　　　　㎡</t>
    <phoneticPr fontId="2"/>
  </si>
  <si>
    <t>道路後退部分                  　㎡</t>
    <phoneticPr fontId="2"/>
  </si>
  <si>
    <t>その他　　 　　　　　　　㎡</t>
    <phoneticPr fontId="2"/>
  </si>
  <si>
    <t>駐車場内訳：来客用　　　　台　　　　職員用　　　台</t>
    <rPh sb="0" eb="3">
      <t>チュウシャジョウ</t>
    </rPh>
    <rPh sb="3" eb="5">
      <t>ウチワケ</t>
    </rPh>
    <rPh sb="6" eb="9">
      <t>ライキャクヨウ</t>
    </rPh>
    <rPh sb="13" eb="14">
      <t>ダイ</t>
    </rPh>
    <rPh sb="18" eb="21">
      <t>ショクインヨウ</t>
    </rPh>
    <rPh sb="24" eb="25">
      <t>ダイ</t>
    </rPh>
    <phoneticPr fontId="2"/>
  </si>
  <si>
    <t>令和５年度予想</t>
    <rPh sb="0" eb="2">
      <t>レイワ</t>
    </rPh>
    <phoneticPr fontId="2"/>
  </si>
  <si>
    <t>令和６年度予想</t>
    <rPh sb="0" eb="2">
      <t>レイワ</t>
    </rPh>
    <phoneticPr fontId="2"/>
  </si>
  <si>
    <t>令和７年度予想</t>
    <rPh sb="0" eb="2">
      <t>レイワ</t>
    </rPh>
    <phoneticPr fontId="2"/>
  </si>
  <si>
    <t>　〒〇〇〇-〇〇〇〇</t>
    <phoneticPr fontId="2"/>
  </si>
  <si>
    <t>同一建物内の事業所等</t>
    <rPh sb="0" eb="4">
      <t>ドウイツタテモノ</t>
    </rPh>
    <rPh sb="4" eb="5">
      <t>ナイ</t>
    </rPh>
    <rPh sb="6" eb="9">
      <t>ジギョウショ</t>
    </rPh>
    <rPh sb="9" eb="10">
      <t>ナド</t>
    </rPh>
    <phoneticPr fontId="2"/>
  </si>
  <si>
    <t>当該整備に併せた工事の有無</t>
    <rPh sb="0" eb="2">
      <t>トウガイ</t>
    </rPh>
    <rPh sb="2" eb="4">
      <t>セイビ</t>
    </rPh>
    <rPh sb="5" eb="6">
      <t>アワ</t>
    </rPh>
    <rPh sb="8" eb="10">
      <t>コウジ</t>
    </rPh>
    <rPh sb="11" eb="13">
      <t>ウム</t>
    </rPh>
    <phoneticPr fontId="2"/>
  </si>
  <si>
    <t>財産処分の必要の有無　　 　□有　   　□無</t>
    <rPh sb="0" eb="2">
      <t>ザイサン</t>
    </rPh>
    <rPh sb="2" eb="4">
      <t>ショブン</t>
    </rPh>
    <rPh sb="5" eb="7">
      <t>ヒツヨウ</t>
    </rPh>
    <rPh sb="8" eb="10">
      <t>ウム</t>
    </rPh>
    <phoneticPr fontId="2"/>
  </si>
  <si>
    <t>設置者負担</t>
    <phoneticPr fontId="2"/>
  </si>
  <si>
    <t>・その他補助金</t>
    <rPh sb="3" eb="4">
      <t>タ</t>
    </rPh>
    <rPh sb="4" eb="7">
      <t>ホジョキン</t>
    </rPh>
    <phoneticPr fontId="2"/>
  </si>
  <si>
    <t>←今回の整備にあたって民間補助金等を活用する場合は記載</t>
    <rPh sb="1" eb="3">
      <t>コンカイ</t>
    </rPh>
    <rPh sb="4" eb="6">
      <t>セイビ</t>
    </rPh>
    <rPh sb="11" eb="13">
      <t>ミンカン</t>
    </rPh>
    <rPh sb="13" eb="16">
      <t>ホジョキン</t>
    </rPh>
    <rPh sb="16" eb="17">
      <t>ナド</t>
    </rPh>
    <rPh sb="18" eb="20">
      <t>カツヨウ</t>
    </rPh>
    <rPh sb="22" eb="24">
      <t>バアイ</t>
    </rPh>
    <rPh sb="25" eb="27">
      <t>キサイ</t>
    </rPh>
    <phoneticPr fontId="2"/>
  </si>
  <si>
    <t>設置者負担金</t>
    <phoneticPr fontId="2"/>
  </si>
  <si>
    <t>見積書（大規模修繕）</t>
    <rPh sb="0" eb="3">
      <t>ミツモリショ</t>
    </rPh>
    <rPh sb="4" eb="7">
      <t>ダイキボ</t>
    </rPh>
    <rPh sb="7" eb="9">
      <t>シュウゼン</t>
    </rPh>
    <phoneticPr fontId="2"/>
  </si>
  <si>
    <t>社会福祉法人調書★又は法人役員名簿</t>
    <rPh sb="0" eb="2">
      <t>シャカイ</t>
    </rPh>
    <rPh sb="2" eb="4">
      <t>フクシ</t>
    </rPh>
    <rPh sb="4" eb="6">
      <t>ホウジン</t>
    </rPh>
    <rPh sb="6" eb="8">
      <t>チョウショ</t>
    </rPh>
    <rPh sb="9" eb="10">
      <t>マタ</t>
    </rPh>
    <phoneticPr fontId="2"/>
  </si>
  <si>
    <t>施設所在地</t>
    <rPh sb="0" eb="2">
      <t>シセツ</t>
    </rPh>
    <rPh sb="2" eb="5">
      <t>ショザイチ</t>
    </rPh>
    <phoneticPr fontId="2"/>
  </si>
  <si>
    <t>　申　　請　　額　　算　　出　　内　　訳　　書　</t>
    <rPh sb="1" eb="2">
      <t>サル</t>
    </rPh>
    <rPh sb="4" eb="5">
      <t>ショウ</t>
    </rPh>
    <rPh sb="7" eb="8">
      <t>ガク</t>
    </rPh>
    <rPh sb="10" eb="11">
      <t>サン</t>
    </rPh>
    <rPh sb="13" eb="14">
      <t>デ</t>
    </rPh>
    <rPh sb="16" eb="17">
      <t>ウチ</t>
    </rPh>
    <rPh sb="19" eb="20">
      <t>ヤク</t>
    </rPh>
    <rPh sb="22" eb="23">
      <t>ショ</t>
    </rPh>
    <phoneticPr fontId="2"/>
  </si>
  <si>
    <t>特別養護老人ホーム（併設ショートステイ）</t>
    <rPh sb="0" eb="2">
      <t>トクベツ</t>
    </rPh>
    <rPh sb="2" eb="4">
      <t>ヨウゴ</t>
    </rPh>
    <rPh sb="4" eb="6">
      <t>ロウジン</t>
    </rPh>
    <rPh sb="10" eb="12">
      <t>ヘイセツ</t>
    </rPh>
    <phoneticPr fontId="2"/>
  </si>
  <si>
    <t>地域密着型特別養護老人ホーム（併設ショートステイ）</t>
    <rPh sb="0" eb="2">
      <t>チイキ</t>
    </rPh>
    <rPh sb="2" eb="5">
      <t>ミッチャクガタ</t>
    </rPh>
    <rPh sb="5" eb="7">
      <t>トクベツ</t>
    </rPh>
    <rPh sb="7" eb="9">
      <t>ヨウゴ</t>
    </rPh>
    <rPh sb="9" eb="11">
      <t>ロウジン</t>
    </rPh>
    <rPh sb="15" eb="17">
      <t>ヘイセツ</t>
    </rPh>
    <phoneticPr fontId="2"/>
  </si>
  <si>
    <t>⑩</t>
    <phoneticPr fontId="2"/>
  </si>
  <si>
    <t>経費内訳書</t>
    <rPh sb="0" eb="2">
      <t>ケイヒ</t>
    </rPh>
    <rPh sb="2" eb="5">
      <t>ウチワケショ</t>
    </rPh>
    <phoneticPr fontId="49"/>
  </si>
  <si>
    <t>名　　称</t>
    <phoneticPr fontId="84"/>
  </si>
  <si>
    <t>品　　番</t>
    <rPh sb="0" eb="1">
      <t>ヒン</t>
    </rPh>
    <rPh sb="3" eb="4">
      <t>バン</t>
    </rPh>
    <phoneticPr fontId="49"/>
  </si>
  <si>
    <t>規　格　・　形　状</t>
    <phoneticPr fontId="49"/>
  </si>
  <si>
    <t>単価（税抜）</t>
    <rPh sb="3" eb="5">
      <t>ゼイヌキ</t>
    </rPh>
    <phoneticPr fontId="49"/>
  </si>
  <si>
    <t>数 量</t>
  </si>
  <si>
    <t>単位</t>
  </si>
  <si>
    <r>
      <t xml:space="preserve">按分率
</t>
    </r>
    <r>
      <rPr>
        <sz val="6"/>
        <color theme="1"/>
        <rFont val="ＭＳ Ｐゴシック"/>
        <family val="3"/>
        <charset val="128"/>
      </rPr>
      <t>(非専用の場合)</t>
    </r>
    <rPh sb="0" eb="2">
      <t>アンブン</t>
    </rPh>
    <rPh sb="2" eb="3">
      <t>リツ</t>
    </rPh>
    <rPh sb="5" eb="6">
      <t>ヒ</t>
    </rPh>
    <rPh sb="6" eb="8">
      <t>センヨウ</t>
    </rPh>
    <rPh sb="9" eb="11">
      <t>バアイ</t>
    </rPh>
    <phoneticPr fontId="49"/>
  </si>
  <si>
    <t>金　　額</t>
    <phoneticPr fontId="49"/>
  </si>
  <si>
    <t>備　　考</t>
    <rPh sb="0" eb="1">
      <t>ビ</t>
    </rPh>
    <rPh sb="3" eb="4">
      <t>コウ</t>
    </rPh>
    <phoneticPr fontId="49"/>
  </si>
  <si>
    <t>希望納期</t>
    <rPh sb="0" eb="2">
      <t>キボウ</t>
    </rPh>
    <rPh sb="2" eb="4">
      <t>ノウキ</t>
    </rPh>
    <phoneticPr fontId="49"/>
  </si>
  <si>
    <t>＜　小　計　＞</t>
    <rPh sb="2" eb="3">
      <t>ショウ</t>
    </rPh>
    <rPh sb="4" eb="5">
      <t>ケイ</t>
    </rPh>
    <phoneticPr fontId="49"/>
  </si>
  <si>
    <t>家具</t>
    <rPh sb="0" eb="2">
      <t>カグ</t>
    </rPh>
    <phoneticPr fontId="49"/>
  </si>
  <si>
    <t>電化製品</t>
    <rPh sb="0" eb="2">
      <t>デンカ</t>
    </rPh>
    <rPh sb="2" eb="4">
      <t>セイヒン</t>
    </rPh>
    <phoneticPr fontId="49"/>
  </si>
  <si>
    <t>介護用品</t>
    <rPh sb="0" eb="2">
      <t>カイゴ</t>
    </rPh>
    <rPh sb="2" eb="4">
      <t>ヨウヒン</t>
    </rPh>
    <phoneticPr fontId="49"/>
  </si>
  <si>
    <t>車</t>
    <rPh sb="0" eb="1">
      <t>クルマ</t>
    </rPh>
    <phoneticPr fontId="49"/>
  </si>
  <si>
    <t>その他</t>
    <rPh sb="2" eb="3">
      <t>タ</t>
    </rPh>
    <phoneticPr fontId="49"/>
  </si>
  <si>
    <t>＜　小　計　＞</t>
  </si>
  <si>
    <t>名　　称</t>
    <phoneticPr fontId="84"/>
  </si>
  <si>
    <t>規　格・形　状</t>
  </si>
  <si>
    <t>金　　額</t>
  </si>
  <si>
    <t>＜消費税部分＞</t>
    <rPh sb="1" eb="4">
      <t>ショウヒゼイ</t>
    </rPh>
    <rPh sb="4" eb="6">
      <t>ブブン</t>
    </rPh>
    <phoneticPr fontId="49"/>
  </si>
  <si>
    <t>≪　合　計　≫</t>
    <rPh sb="2" eb="3">
      <t>ゴウ</t>
    </rPh>
    <rPh sb="4" eb="5">
      <t>ケイ</t>
    </rPh>
    <phoneticPr fontId="84"/>
  </si>
  <si>
    <t>消費税等</t>
    <rPh sb="0" eb="4">
      <t>ショウヒゼイトウ</t>
    </rPh>
    <phoneticPr fontId="84"/>
  </si>
  <si>
    <t>《小規模多機能型居宅介護　　合計》</t>
    <rPh sb="1" eb="4">
      <t>ショウキボ</t>
    </rPh>
    <rPh sb="4" eb="8">
      <t>タキノウガタ</t>
    </rPh>
    <rPh sb="8" eb="10">
      <t>キョタク</t>
    </rPh>
    <rPh sb="10" eb="12">
      <t>カイゴ</t>
    </rPh>
    <rPh sb="14" eb="16">
      <t>ゴウケイ</t>
    </rPh>
    <phoneticPr fontId="84"/>
  </si>
  <si>
    <t>※項目ごとに金額の根拠となる書類（見積書等）を添付してください。</t>
    <rPh sb="1" eb="3">
      <t>コウモク</t>
    </rPh>
    <rPh sb="6" eb="8">
      <t>キンガク</t>
    </rPh>
    <rPh sb="9" eb="11">
      <t>コンキョ</t>
    </rPh>
    <rPh sb="14" eb="16">
      <t>ショルイ</t>
    </rPh>
    <rPh sb="17" eb="20">
      <t>ミツモリショ</t>
    </rPh>
    <rPh sb="20" eb="21">
      <t>トウ</t>
    </rPh>
    <rPh sb="23" eb="25">
      <t>テンプ</t>
    </rPh>
    <phoneticPr fontId="49"/>
  </si>
  <si>
    <t>※物品の調達は希望納期欄に納品（予定）日を記入してください。</t>
    <rPh sb="1" eb="3">
      <t>ブッピン</t>
    </rPh>
    <rPh sb="4" eb="6">
      <t>チョウタツ</t>
    </rPh>
    <rPh sb="7" eb="9">
      <t>キボウ</t>
    </rPh>
    <rPh sb="9" eb="11">
      <t>ノウキ</t>
    </rPh>
    <rPh sb="11" eb="12">
      <t>ラン</t>
    </rPh>
    <rPh sb="13" eb="15">
      <t>ノウヒン</t>
    </rPh>
    <rPh sb="16" eb="18">
      <t>ヨテイ</t>
    </rPh>
    <rPh sb="19" eb="20">
      <t>ヒ</t>
    </rPh>
    <rPh sb="21" eb="23">
      <t>キニュウ</t>
    </rPh>
    <phoneticPr fontId="49"/>
  </si>
  <si>
    <t>※非課税物品は備考欄にその旨を明記してください。</t>
    <rPh sb="1" eb="4">
      <t>ヒカゼイ</t>
    </rPh>
    <rPh sb="4" eb="6">
      <t>ブッピン</t>
    </rPh>
    <rPh sb="7" eb="9">
      <t>ビコウ</t>
    </rPh>
    <rPh sb="9" eb="10">
      <t>ラン</t>
    </rPh>
    <rPh sb="13" eb="14">
      <t>ムネ</t>
    </rPh>
    <rPh sb="15" eb="17">
      <t>メイキ</t>
    </rPh>
    <phoneticPr fontId="49"/>
  </si>
  <si>
    <t>介護ロボット・ＩＣＴ機器一覧表（⑨を集約した経費内訳書）　★</t>
    <rPh sb="10" eb="12">
      <t>キキ</t>
    </rPh>
    <rPh sb="12" eb="14">
      <t>イチラン</t>
    </rPh>
    <rPh sb="14" eb="15">
      <t>ヒョウ</t>
    </rPh>
    <rPh sb="18" eb="20">
      <t>シュウヤク</t>
    </rPh>
    <rPh sb="22" eb="24">
      <t>ケイヒ</t>
    </rPh>
    <rPh sb="24" eb="27">
      <t>ウチワケショ</t>
    </rPh>
    <phoneticPr fontId="2"/>
  </si>
  <si>
    <t>（様式）</t>
    <rPh sb="1" eb="3">
      <t>ヨウシキ</t>
    </rPh>
    <phoneticPr fontId="49"/>
  </si>
  <si>
    <t>＜介護ロボット関連機器＞</t>
    <rPh sb="1" eb="3">
      <t>カイゴ</t>
    </rPh>
    <rPh sb="7" eb="9">
      <t>カンレン</t>
    </rPh>
    <rPh sb="9" eb="11">
      <t>キキ</t>
    </rPh>
    <phoneticPr fontId="49"/>
  </si>
  <si>
    <t>＜Wi-fi関連機器＞</t>
    <rPh sb="6" eb="8">
      <t>カンレン</t>
    </rPh>
    <rPh sb="8" eb="10">
      <t>キキ</t>
    </rPh>
    <phoneticPr fontId="49"/>
  </si>
  <si>
    <t>＜ICT関連機器＞</t>
    <rPh sb="4" eb="6">
      <t>カンレン</t>
    </rPh>
    <rPh sb="6" eb="8">
      <t>キキ</t>
    </rPh>
    <phoneticPr fontId="49"/>
  </si>
  <si>
    <t>特別養護老人ホーム○○○　介護ロボット・ICT機器導入　経費内訳（大規模修繕部分除く）</t>
    <rPh sb="0" eb="2">
      <t>トクベツ</t>
    </rPh>
    <rPh sb="2" eb="4">
      <t>ヨウゴ</t>
    </rPh>
    <rPh sb="4" eb="6">
      <t>ロウジン</t>
    </rPh>
    <rPh sb="13" eb="15">
      <t>カイゴ</t>
    </rPh>
    <rPh sb="23" eb="25">
      <t>キキ</t>
    </rPh>
    <rPh sb="25" eb="27">
      <t>ドウニュウ</t>
    </rPh>
    <rPh sb="28" eb="30">
      <t>ケイヒ</t>
    </rPh>
    <rPh sb="30" eb="32">
      <t>ウチワケ</t>
    </rPh>
    <rPh sb="33" eb="36">
      <t>ダイキボ</t>
    </rPh>
    <rPh sb="36" eb="38">
      <t>シュウゼン</t>
    </rPh>
    <rPh sb="38" eb="40">
      <t>ブブン</t>
    </rPh>
    <rPh sb="40" eb="41">
      <t>ノゾ</t>
    </rPh>
    <phoneticPr fontId="49"/>
  </si>
  <si>
    <t>＜　小　計　＞</t>
    <phoneticPr fontId="2"/>
  </si>
  <si>
    <t>令和８年度予想</t>
    <rPh sb="0" eb="2">
      <t>レイワ</t>
    </rPh>
    <phoneticPr fontId="2"/>
  </si>
  <si>
    <t>整備施設と法人（1-1、1-2）</t>
    <rPh sb="0" eb="2">
      <t>セイビ</t>
    </rPh>
    <rPh sb="2" eb="4">
      <t>シセツ</t>
    </rPh>
    <rPh sb="5" eb="7">
      <t>ホウジン</t>
    </rPh>
    <phoneticPr fontId="2"/>
  </si>
  <si>
    <t>工事用・運営用車両の進入路、排水路を示した地図</t>
    <rPh sb="0" eb="2">
      <t>コウジ</t>
    </rPh>
    <rPh sb="2" eb="3">
      <t>ヨウ</t>
    </rPh>
    <rPh sb="4" eb="6">
      <t>ウンエイ</t>
    </rPh>
    <rPh sb="6" eb="7">
      <t>ヨウ</t>
    </rPh>
    <rPh sb="7" eb="9">
      <t>シャリョウ</t>
    </rPh>
    <rPh sb="10" eb="12">
      <t>シンニュウ</t>
    </rPh>
    <rPh sb="12" eb="13">
      <t>ロ</t>
    </rPh>
    <rPh sb="14" eb="17">
      <t>ハイスイロ</t>
    </rPh>
    <rPh sb="18" eb="19">
      <t>シメ</t>
    </rPh>
    <rPh sb="21" eb="23">
      <t>チズ</t>
    </rPh>
    <phoneticPr fontId="2"/>
  </si>
  <si>
    <t>直近の監査指摘、改善報告書、定款、現況報告書の写し</t>
    <rPh sb="0" eb="2">
      <t>チョッキン</t>
    </rPh>
    <rPh sb="3" eb="5">
      <t>カンサ</t>
    </rPh>
    <rPh sb="5" eb="7">
      <t>シテキ</t>
    </rPh>
    <rPh sb="8" eb="10">
      <t>カイゼン</t>
    </rPh>
    <rPh sb="10" eb="13">
      <t>ホウコクショ</t>
    </rPh>
    <rPh sb="14" eb="16">
      <t>テイカン</t>
    </rPh>
    <rPh sb="17" eb="19">
      <t>ゲンキョウ</t>
    </rPh>
    <rPh sb="19" eb="22">
      <t>ホウコクショ</t>
    </rPh>
    <rPh sb="23" eb="24">
      <t>ウツ</t>
    </rPh>
    <phoneticPr fontId="2"/>
  </si>
  <si>
    <t>決算書（資金、事業活動収支計算書、直近２カ年の貸借対照表）</t>
    <rPh sb="0" eb="2">
      <t>ケッサン</t>
    </rPh>
    <rPh sb="2" eb="3">
      <t>ショ</t>
    </rPh>
    <rPh sb="4" eb="6">
      <t>シキン</t>
    </rPh>
    <rPh sb="7" eb="9">
      <t>ジギョウ</t>
    </rPh>
    <rPh sb="9" eb="11">
      <t>カツドウ</t>
    </rPh>
    <rPh sb="11" eb="13">
      <t>シュウシ</t>
    </rPh>
    <rPh sb="13" eb="16">
      <t>ケイサンショ</t>
    </rPh>
    <rPh sb="17" eb="19">
      <t>チョッキン</t>
    </rPh>
    <rPh sb="21" eb="22">
      <t>ドシ</t>
    </rPh>
    <rPh sb="23" eb="25">
      <t>タイシャク</t>
    </rPh>
    <rPh sb="25" eb="28">
      <t>タイショウヒョウ</t>
    </rPh>
    <phoneticPr fontId="2"/>
  </si>
  <si>
    <t>提出のあったものについては「法人確認」欄に○印を記入してください。</t>
    <rPh sb="0" eb="2">
      <t>テイシュツ</t>
    </rPh>
    <rPh sb="14" eb="16">
      <t>ホウジン</t>
    </rPh>
    <rPh sb="16" eb="18">
      <t>カクニン</t>
    </rPh>
    <rPh sb="19" eb="20">
      <t>ラン</t>
    </rPh>
    <rPh sb="22" eb="23">
      <t>シルシ</t>
    </rPh>
    <rPh sb="24" eb="26">
      <t>キニュウ</t>
    </rPh>
    <phoneticPr fontId="2"/>
  </si>
  <si>
    <t>大規模修繕の必要性（な状況）、介護ロボット等の導入の必要性（な状況）などについて記載すること。</t>
    <rPh sb="0" eb="3">
      <t>ダイキボ</t>
    </rPh>
    <rPh sb="3" eb="5">
      <t>シュウゼン</t>
    </rPh>
    <rPh sb="6" eb="9">
      <t>ヒツヨウセイ</t>
    </rPh>
    <rPh sb="11" eb="13">
      <t>ジョウキョウ</t>
    </rPh>
    <rPh sb="15" eb="17">
      <t>カイゴ</t>
    </rPh>
    <rPh sb="21" eb="22">
      <t>ナド</t>
    </rPh>
    <rPh sb="23" eb="25">
      <t>ドウニュウ</t>
    </rPh>
    <rPh sb="26" eb="29">
      <t>ヒツヨウセイ</t>
    </rPh>
    <rPh sb="40" eb="42">
      <t>キサイ</t>
    </rPh>
    <phoneticPr fontId="2"/>
  </si>
  <si>
    <t>縮尺1/2、500の都市計画図を使用し、方位を明記するとともに所在地がわかるよう敷地をマーク（網掛等）してください。</t>
    <rPh sb="10" eb="12">
      <t>トシ</t>
    </rPh>
    <rPh sb="12" eb="14">
      <t>ケイカク</t>
    </rPh>
    <rPh sb="14" eb="15">
      <t>ズ</t>
    </rPh>
    <rPh sb="16" eb="18">
      <t>シヨウ</t>
    </rPh>
    <rPh sb="20" eb="22">
      <t>ホウイ</t>
    </rPh>
    <rPh sb="23" eb="25">
      <t>メイキ</t>
    </rPh>
    <rPh sb="31" eb="34">
      <t>ショザイチ</t>
    </rPh>
    <rPh sb="40" eb="42">
      <t>シキチ</t>
    </rPh>
    <rPh sb="47" eb="49">
      <t>アミカ</t>
    </rPh>
    <rPh sb="49" eb="50">
      <t>ナド</t>
    </rPh>
    <phoneticPr fontId="2"/>
  </si>
  <si>
    <t>図面上の変更がない場合、１つで構いません。</t>
    <rPh sb="0" eb="2">
      <t>ズメン</t>
    </rPh>
    <rPh sb="2" eb="3">
      <t>ジョウ</t>
    </rPh>
    <rPh sb="4" eb="6">
      <t>ヘンコウ</t>
    </rPh>
    <rPh sb="9" eb="11">
      <t>バアイ</t>
    </rPh>
    <rPh sb="15" eb="16">
      <t>カマ</t>
    </rPh>
    <phoneticPr fontId="2"/>
  </si>
  <si>
    <t>大規模修繕から介護ロボット等設備整備までを含めた当該事業の工程（スケジュール）を記載してください。
【記載項目の例】実施設計期間、入札手続き期間、施工期間　
※内示の時期については、８月末として作成してください。</t>
    <rPh sb="0" eb="3">
      <t>ダイキボ</t>
    </rPh>
    <rPh sb="3" eb="5">
      <t>シュウゼン</t>
    </rPh>
    <rPh sb="7" eb="9">
      <t>カイゴ</t>
    </rPh>
    <rPh sb="13" eb="14">
      <t>ナド</t>
    </rPh>
    <rPh sb="14" eb="16">
      <t>セツビ</t>
    </rPh>
    <rPh sb="16" eb="18">
      <t>セイビ</t>
    </rPh>
    <rPh sb="21" eb="22">
      <t>フク</t>
    </rPh>
    <rPh sb="24" eb="26">
      <t>トウガイ</t>
    </rPh>
    <rPh sb="26" eb="28">
      <t>ジギョウ</t>
    </rPh>
    <rPh sb="29" eb="31">
      <t>コウテイ</t>
    </rPh>
    <rPh sb="40" eb="42">
      <t>キサイ</t>
    </rPh>
    <rPh sb="58" eb="60">
      <t>ジッシ</t>
    </rPh>
    <phoneticPr fontId="2"/>
  </si>
  <si>
    <t>・工事請負業者または設計業者による見積もりを添付してください。
・見積書の表紙には、見積もりを作成した業者の代表者氏名の署名又は記名・押印があるものを提出してください。</t>
    <rPh sb="1" eb="3">
      <t>コウジ</t>
    </rPh>
    <rPh sb="3" eb="5">
      <t>ウケオイ</t>
    </rPh>
    <rPh sb="5" eb="7">
      <t>ギョウシャ</t>
    </rPh>
    <rPh sb="10" eb="12">
      <t>セッケイ</t>
    </rPh>
    <rPh sb="12" eb="14">
      <t>ギョウシャ</t>
    </rPh>
    <rPh sb="17" eb="19">
      <t>ミツモ</t>
    </rPh>
    <rPh sb="22" eb="24">
      <t>テンプ</t>
    </rPh>
    <rPh sb="52" eb="53">
      <t>シャ</t>
    </rPh>
    <rPh sb="60" eb="62">
      <t>ショメイ</t>
    </rPh>
    <rPh sb="62" eb="63">
      <t>マタ</t>
    </rPh>
    <rPh sb="64" eb="66">
      <t>キメイ</t>
    </rPh>
    <phoneticPr fontId="2"/>
  </si>
  <si>
    <t>・見積書の表紙には、見積もりを作成した設計事務所の代表者氏名の署名又は記名・押印があるものを提出してください。</t>
  </si>
  <si>
    <t>借入金、その他（寄付金など）があれば、資金内訳に額を記載するとともに、①～③に記載してください。</t>
    <rPh sb="0" eb="2">
      <t>カリイレ</t>
    </rPh>
    <rPh sb="2" eb="3">
      <t>キン</t>
    </rPh>
    <rPh sb="6" eb="7">
      <t>タ</t>
    </rPh>
    <rPh sb="8" eb="11">
      <t>キフキン</t>
    </rPh>
    <rPh sb="19" eb="21">
      <t>シキン</t>
    </rPh>
    <rPh sb="21" eb="23">
      <t>ウチワケ</t>
    </rPh>
    <rPh sb="24" eb="25">
      <t>ガク</t>
    </rPh>
    <rPh sb="26" eb="28">
      <t>キサイ</t>
    </rPh>
    <rPh sb="39" eb="41">
      <t>キサイ</t>
    </rPh>
    <phoneticPr fontId="2"/>
  </si>
  <si>
    <t>○　介護ロボット・ＩＣＴ導入計画（導入後３年間の①達成すべき目標、②導入すべき機器、③期待される効果等）</t>
    <rPh sb="2" eb="4">
      <t>カイゴ</t>
    </rPh>
    <rPh sb="12" eb="14">
      <t>ドウニュウ</t>
    </rPh>
    <rPh sb="14" eb="16">
      <t>ケイカク</t>
    </rPh>
    <rPh sb="17" eb="19">
      <t>ドウニュウ</t>
    </rPh>
    <rPh sb="19" eb="20">
      <t>ゴ</t>
    </rPh>
    <rPh sb="21" eb="23">
      <t>ネンカン</t>
    </rPh>
    <rPh sb="25" eb="27">
      <t>タッセイ</t>
    </rPh>
    <rPh sb="30" eb="32">
      <t>モクヒョウ</t>
    </rPh>
    <rPh sb="34" eb="36">
      <t>ドウニュウ</t>
    </rPh>
    <rPh sb="39" eb="41">
      <t>キキ</t>
    </rPh>
    <rPh sb="43" eb="45">
      <t>キタイ</t>
    </rPh>
    <rPh sb="48" eb="50">
      <t>コウカ</t>
    </rPh>
    <rPh sb="50" eb="51">
      <t>ナド</t>
    </rPh>
    <phoneticPr fontId="2"/>
  </si>
  <si>
    <t>　　□工事用・運営用車両の進入路、排水路を示した地図</t>
    <rPh sb="3" eb="5">
      <t>コウジ</t>
    </rPh>
    <rPh sb="5" eb="6">
      <t>ヨウ</t>
    </rPh>
    <rPh sb="7" eb="10">
      <t>ウンエイヨウ</t>
    </rPh>
    <rPh sb="10" eb="12">
      <t>シャリョウ</t>
    </rPh>
    <rPh sb="13" eb="15">
      <t>シンニュウ</t>
    </rPh>
    <rPh sb="15" eb="16">
      <t>ロ</t>
    </rPh>
    <rPh sb="17" eb="19">
      <t>ハイスイ</t>
    </rPh>
    <rPh sb="19" eb="20">
      <t>ロ</t>
    </rPh>
    <rPh sb="21" eb="22">
      <t>シメ</t>
    </rPh>
    <rPh sb="24" eb="26">
      <t>チズ</t>
    </rPh>
    <phoneticPr fontId="2"/>
  </si>
  <si>
    <t>　　□工程表（大規模修繕～機器の導入まで）</t>
    <rPh sb="7" eb="10">
      <t>ダイキボ</t>
    </rPh>
    <rPh sb="10" eb="12">
      <t>シュウゼン</t>
    </rPh>
    <rPh sb="13" eb="15">
      <t>キキ</t>
    </rPh>
    <rPh sb="16" eb="18">
      <t>ドウニュウ</t>
    </rPh>
    <phoneticPr fontId="2"/>
  </si>
  <si>
    <t>○工事期間中に制限される事業及び施設機能の具体的内容及び期間（見込み）</t>
    <rPh sb="1" eb="3">
      <t>コウジ</t>
    </rPh>
    <rPh sb="3" eb="6">
      <t>キカンチュウ</t>
    </rPh>
    <rPh sb="7" eb="9">
      <t>セイゲン</t>
    </rPh>
    <rPh sb="12" eb="14">
      <t>ジギョウ</t>
    </rPh>
    <rPh sb="14" eb="15">
      <t>オヨ</t>
    </rPh>
    <rPh sb="16" eb="18">
      <t>シセツ</t>
    </rPh>
    <rPh sb="18" eb="20">
      <t>キノウ</t>
    </rPh>
    <rPh sb="21" eb="24">
      <t>グタイテキ</t>
    </rPh>
    <rPh sb="24" eb="26">
      <t>ナイヨウ</t>
    </rPh>
    <rPh sb="26" eb="27">
      <t>オヨ</t>
    </rPh>
    <rPh sb="28" eb="30">
      <t>キカン</t>
    </rPh>
    <rPh sb="31" eb="33">
      <t>ミコ</t>
    </rPh>
    <phoneticPr fontId="2"/>
  </si>
  <si>
    <t>○その他工事期間中、入所者の処遇を落とさないために工夫する点</t>
    <rPh sb="3" eb="4">
      <t>タ</t>
    </rPh>
    <rPh sb="4" eb="6">
      <t>コウジ</t>
    </rPh>
    <rPh sb="6" eb="9">
      <t>キカンチュウ</t>
    </rPh>
    <rPh sb="12" eb="13">
      <t>シャ</t>
    </rPh>
    <rPh sb="14" eb="16">
      <t>ショグウ</t>
    </rPh>
    <rPh sb="17" eb="18">
      <t>オ</t>
    </rPh>
    <rPh sb="25" eb="27">
      <t>クフウ</t>
    </rPh>
    <rPh sb="29" eb="30">
      <t>テン</t>
    </rPh>
    <phoneticPr fontId="2"/>
  </si>
  <si>
    <t>　　□直近の監査指摘、改善報告書、定款、現況報告書の写し</t>
    <rPh sb="3" eb="5">
      <t>チョッキン</t>
    </rPh>
    <rPh sb="6" eb="8">
      <t>カンサ</t>
    </rPh>
    <rPh sb="8" eb="10">
      <t>シテキ</t>
    </rPh>
    <rPh sb="11" eb="13">
      <t>カイゼン</t>
    </rPh>
    <rPh sb="13" eb="16">
      <t>ホウコクショ</t>
    </rPh>
    <rPh sb="17" eb="19">
      <t>テイカン</t>
    </rPh>
    <rPh sb="20" eb="22">
      <t>ゲンキョウ</t>
    </rPh>
    <rPh sb="22" eb="25">
      <t>ホウコクショ</t>
    </rPh>
    <rPh sb="26" eb="27">
      <t>ウツ</t>
    </rPh>
    <phoneticPr fontId="2"/>
  </si>
  <si>
    <t>１　施設種別は、救護、特養、知的更生及び保育所等と記入すること。</t>
    <rPh sb="2" eb="4">
      <t>シセツ</t>
    </rPh>
    <rPh sb="4" eb="6">
      <t>シュベツ</t>
    </rPh>
    <rPh sb="8" eb="10">
      <t>キュウゴ</t>
    </rPh>
    <rPh sb="11" eb="13">
      <t>トクヨウ</t>
    </rPh>
    <rPh sb="14" eb="16">
      <t>チテキ</t>
    </rPh>
    <rPh sb="16" eb="18">
      <t>コウセイ</t>
    </rPh>
    <rPh sb="18" eb="19">
      <t>オヨ</t>
    </rPh>
    <rPh sb="20" eb="23">
      <t>ホイクショ</t>
    </rPh>
    <rPh sb="23" eb="24">
      <t>トウ</t>
    </rPh>
    <rPh sb="25" eb="27">
      <t>キニュウ</t>
    </rPh>
    <phoneticPr fontId="2"/>
  </si>
  <si>
    <t>２　施設長予定者は、役員欄の理事の番号に○印を付し、社会福祉関係歴欄の右側に資格有か無かを記入すること。</t>
    <rPh sb="2" eb="5">
      <t>シセツチョウ</t>
    </rPh>
    <rPh sb="5" eb="8">
      <t>ヨテイシャ</t>
    </rPh>
    <rPh sb="10" eb="12">
      <t>ヤクイン</t>
    </rPh>
    <rPh sb="12" eb="13">
      <t>ラン</t>
    </rPh>
    <rPh sb="14" eb="16">
      <t>リジ</t>
    </rPh>
    <rPh sb="17" eb="19">
      <t>バンゴウ</t>
    </rPh>
    <rPh sb="21" eb="22">
      <t>シルシ</t>
    </rPh>
    <rPh sb="23" eb="24">
      <t>フ</t>
    </rPh>
    <rPh sb="26" eb="30">
      <t>シャカイフクシ</t>
    </rPh>
    <rPh sb="30" eb="32">
      <t>カンケイ</t>
    </rPh>
    <rPh sb="32" eb="33">
      <t>レキ</t>
    </rPh>
    <rPh sb="33" eb="34">
      <t>ラン</t>
    </rPh>
    <rPh sb="35" eb="37">
      <t>ミギガワ</t>
    </rPh>
    <rPh sb="38" eb="40">
      <t>シカク</t>
    </rPh>
    <rPh sb="40" eb="41">
      <t>ユウ</t>
    </rPh>
    <rPh sb="42" eb="43">
      <t>ム</t>
    </rPh>
    <rPh sb="45" eb="47">
      <t>キニュウ</t>
    </rPh>
    <phoneticPr fontId="2"/>
  </si>
  <si>
    <t>３　職歴は、事業種類、事業所名及び役職を記入すること。</t>
    <rPh sb="2" eb="4">
      <t>ショクレキ</t>
    </rPh>
    <rPh sb="6" eb="8">
      <t>ジギョウ</t>
    </rPh>
    <rPh sb="8" eb="10">
      <t>シュルイ</t>
    </rPh>
    <rPh sb="11" eb="14">
      <t>ジギョウショ</t>
    </rPh>
    <rPh sb="14" eb="15">
      <t>メイ</t>
    </rPh>
    <rPh sb="15" eb="16">
      <t>オヨ</t>
    </rPh>
    <rPh sb="17" eb="19">
      <t>ヤクショク</t>
    </rPh>
    <rPh sb="20" eb="22">
      <t>キニュウ</t>
    </rPh>
    <phoneticPr fontId="2"/>
  </si>
  <si>
    <t>４　役員及び評議員が他の社会福祉法人の役員等と兼務している場合は、兼務法人名及び役職を記入すること。</t>
    <rPh sb="2" eb="4">
      <t>ヤクイン</t>
    </rPh>
    <rPh sb="4" eb="5">
      <t>オヨ</t>
    </rPh>
    <rPh sb="6" eb="9">
      <t>ヒョウギイン</t>
    </rPh>
    <rPh sb="10" eb="11">
      <t>ホカ</t>
    </rPh>
    <rPh sb="12" eb="16">
      <t>シャカイフクシ</t>
    </rPh>
    <rPh sb="16" eb="18">
      <t>ホウジン</t>
    </rPh>
    <rPh sb="19" eb="21">
      <t>ヤクイン</t>
    </rPh>
    <rPh sb="21" eb="22">
      <t>トウ</t>
    </rPh>
    <rPh sb="23" eb="25">
      <t>ケンム</t>
    </rPh>
    <rPh sb="29" eb="31">
      <t>バアイ</t>
    </rPh>
    <rPh sb="33" eb="35">
      <t>ケンム</t>
    </rPh>
    <rPh sb="35" eb="37">
      <t>ホウジン</t>
    </rPh>
    <rPh sb="37" eb="38">
      <t>メイ</t>
    </rPh>
    <rPh sb="38" eb="39">
      <t>オヨ</t>
    </rPh>
    <rPh sb="40" eb="42">
      <t>ヤクショク</t>
    </rPh>
    <rPh sb="43" eb="45">
      <t>キニュウ</t>
    </rPh>
    <phoneticPr fontId="2"/>
  </si>
  <si>
    <t>５　建物を運用財産としている場合には、「運用財産」の「その他」に必ず記入し、その理由書を添付すること。</t>
    <rPh sb="2" eb="4">
      <t>タテモノ</t>
    </rPh>
    <rPh sb="5" eb="7">
      <t>ウンヨウ</t>
    </rPh>
    <rPh sb="7" eb="9">
      <t>ザイサン</t>
    </rPh>
    <rPh sb="14" eb="16">
      <t>バアイ</t>
    </rPh>
    <rPh sb="20" eb="22">
      <t>ウンヨウ</t>
    </rPh>
    <rPh sb="22" eb="24">
      <t>ザイサン</t>
    </rPh>
    <rPh sb="29" eb="30">
      <t>タ</t>
    </rPh>
    <rPh sb="32" eb="33">
      <t>カナラ</t>
    </rPh>
    <rPh sb="34" eb="36">
      <t>キニュウ</t>
    </rPh>
    <rPh sb="40" eb="43">
      <t>リユウショ</t>
    </rPh>
    <rPh sb="44" eb="46">
      <t>テンプ</t>
    </rPh>
    <phoneticPr fontId="2"/>
  </si>
  <si>
    <t>６　「その他参考事項」欄については、定款内容、建設用地を賃借する場合の地上権設定・賃借料・法人との関係等、隣接地権者</t>
    <rPh sb="5" eb="6">
      <t>タ</t>
    </rPh>
    <rPh sb="6" eb="8">
      <t>サンコウ</t>
    </rPh>
    <rPh sb="8" eb="10">
      <t>ジコウ</t>
    </rPh>
    <rPh sb="11" eb="12">
      <t>ラン</t>
    </rPh>
    <rPh sb="18" eb="20">
      <t>テイカン</t>
    </rPh>
    <rPh sb="20" eb="22">
      <t>ナイヨウ</t>
    </rPh>
    <rPh sb="23" eb="25">
      <t>ケンセツ</t>
    </rPh>
    <rPh sb="25" eb="27">
      <t>ヨウチ</t>
    </rPh>
    <rPh sb="28" eb="30">
      <t>チンシャク</t>
    </rPh>
    <rPh sb="32" eb="34">
      <t>バアイ</t>
    </rPh>
    <rPh sb="35" eb="38">
      <t>チジョウケン</t>
    </rPh>
    <rPh sb="38" eb="40">
      <t>セッテイ</t>
    </rPh>
    <rPh sb="41" eb="44">
      <t>チンシャクリョウ</t>
    </rPh>
    <rPh sb="45" eb="47">
      <t>ホウジン</t>
    </rPh>
    <rPh sb="49" eb="51">
      <t>カンケイ</t>
    </rPh>
    <rPh sb="51" eb="52">
      <t>トウ</t>
    </rPh>
    <rPh sb="53" eb="55">
      <t>リンセツ</t>
    </rPh>
    <rPh sb="55" eb="58">
      <t>チケンシャ</t>
    </rPh>
    <phoneticPr fontId="2"/>
  </si>
  <si>
    <t>　　の承諾、汚染排水、私道、農地転用許可、地役権設定者の承認及び法人・施設名称（個人名の使用等）等について記入すること。</t>
    <rPh sb="3" eb="5">
      <t>ショウダク</t>
    </rPh>
    <rPh sb="6" eb="8">
      <t>オセン</t>
    </rPh>
    <rPh sb="8" eb="10">
      <t>ハイスイ</t>
    </rPh>
    <rPh sb="11" eb="13">
      <t>シドウ</t>
    </rPh>
    <rPh sb="14" eb="16">
      <t>ノウチ</t>
    </rPh>
    <rPh sb="16" eb="18">
      <t>テンヨウ</t>
    </rPh>
    <rPh sb="18" eb="20">
      <t>キョカ</t>
    </rPh>
    <rPh sb="21" eb="24">
      <t>チエキケン</t>
    </rPh>
    <rPh sb="24" eb="26">
      <t>セッテイ</t>
    </rPh>
    <rPh sb="26" eb="27">
      <t>シャ</t>
    </rPh>
    <rPh sb="28" eb="30">
      <t>ショウニン</t>
    </rPh>
    <rPh sb="30" eb="31">
      <t>オヨ</t>
    </rPh>
    <rPh sb="32" eb="34">
      <t>ホウジン</t>
    </rPh>
    <rPh sb="35" eb="37">
      <t>シセツ</t>
    </rPh>
    <rPh sb="37" eb="39">
      <t>メイショウ</t>
    </rPh>
    <rPh sb="40" eb="43">
      <t>コジンメイ</t>
    </rPh>
    <rPh sb="44" eb="46">
      <t>シヨウ</t>
    </rPh>
    <rPh sb="46" eb="47">
      <t>トウ</t>
    </rPh>
    <rPh sb="48" eb="49">
      <t>トウ</t>
    </rPh>
    <rPh sb="53" eb="55">
      <t>キニュウ</t>
    </rPh>
    <phoneticPr fontId="2"/>
  </si>
  <si>
    <t>リースの場合は、当該年度分のみを記載すること。</t>
    <rPh sb="4" eb="6">
      <t>バアイ</t>
    </rPh>
    <rPh sb="8" eb="10">
      <t>トウガイ</t>
    </rPh>
    <rPh sb="10" eb="12">
      <t>ネンド</t>
    </rPh>
    <rPh sb="12" eb="13">
      <t>ブン</t>
    </rPh>
    <rPh sb="16" eb="18">
      <t>キサイ</t>
    </rPh>
    <phoneticPr fontId="2"/>
  </si>
  <si>
    <t>事業費の高騰や補助金減額など不測の事態に対応するため、財源の許容範囲内で計上すること。</t>
    <rPh sb="0" eb="3">
      <t>ジギョウヒ</t>
    </rPh>
    <rPh sb="4" eb="6">
      <t>コウトウ</t>
    </rPh>
    <rPh sb="7" eb="10">
      <t>ホジョキン</t>
    </rPh>
    <rPh sb="10" eb="12">
      <t>ゲンガク</t>
    </rPh>
    <rPh sb="14" eb="16">
      <t>フソク</t>
    </rPh>
    <rPh sb="17" eb="19">
      <t>ジタイ</t>
    </rPh>
    <rPh sb="20" eb="22">
      <t>タイオウ</t>
    </rPh>
    <rPh sb="27" eb="29">
      <t>ザイゲン</t>
    </rPh>
    <rPh sb="30" eb="32">
      <t>キョヨウ</t>
    </rPh>
    <rPh sb="32" eb="34">
      <t>ハンイ</t>
    </rPh>
    <rPh sb="34" eb="35">
      <t>ナイ</t>
    </rPh>
    <rPh sb="36" eb="38">
      <t>ケイジョウ</t>
    </rPh>
    <phoneticPr fontId="2"/>
  </si>
  <si>
    <t xml:space="preserve"> □決算書（資金、事業活動収支計算書、直近２カ年の貸借対照表）　　　□残高証明書</t>
  </si>
  <si>
    <t>※財産処分がある場合は、補助金返還金を資金計画に算入のこと。</t>
    <rPh sb="1" eb="3">
      <t>ザイサン</t>
    </rPh>
    <rPh sb="3" eb="5">
      <t>ショブン</t>
    </rPh>
    <rPh sb="8" eb="10">
      <t>バアイ</t>
    </rPh>
    <rPh sb="12" eb="15">
      <t>ホジョキン</t>
    </rPh>
    <rPh sb="15" eb="17">
      <t>ヘンカン</t>
    </rPh>
    <rPh sb="17" eb="18">
      <t>キン</t>
    </rPh>
    <rPh sb="19" eb="21">
      <t>シキン</t>
    </rPh>
    <rPh sb="21" eb="23">
      <t>ケイカク</t>
    </rPh>
    <rPh sb="24" eb="26">
      <t>サンニュウ</t>
    </rPh>
    <phoneticPr fontId="2"/>
  </si>
  <si>
    <t>※贈与確約書、贈与予定者の所得証明書及び預貯金残高証明書は、寄付を受ける場合に必要のこと。</t>
    <rPh sb="1" eb="3">
      <t>ゾウヨ</t>
    </rPh>
    <rPh sb="3" eb="5">
      <t>カクヤク</t>
    </rPh>
    <rPh sb="5" eb="6">
      <t>ショ</t>
    </rPh>
    <rPh sb="7" eb="9">
      <t>ゾウヨ</t>
    </rPh>
    <rPh sb="9" eb="12">
      <t>ヨテイシャ</t>
    </rPh>
    <rPh sb="13" eb="15">
      <t>ショトク</t>
    </rPh>
    <rPh sb="15" eb="18">
      <t>ショウメイショ</t>
    </rPh>
    <rPh sb="18" eb="19">
      <t>オヨ</t>
    </rPh>
    <rPh sb="20" eb="23">
      <t>ヨチョキン</t>
    </rPh>
    <rPh sb="23" eb="25">
      <t>ザンダカ</t>
    </rPh>
    <rPh sb="25" eb="28">
      <t>ショウメイショ</t>
    </rPh>
    <rPh sb="30" eb="32">
      <t>キフ</t>
    </rPh>
    <rPh sb="33" eb="34">
      <t>ウ</t>
    </rPh>
    <rPh sb="36" eb="38">
      <t>バアイ</t>
    </rPh>
    <rPh sb="39" eb="41">
      <t>ヒツヨウ</t>
    </rPh>
    <phoneticPr fontId="2"/>
  </si>
  <si>
    <t>※算定された補助金額（補助金単価）は、現時点のものであり、次年度以降、減額になることも考えられるため、</t>
    <rPh sb="1" eb="3">
      <t>サンテイ</t>
    </rPh>
    <rPh sb="6" eb="9">
      <t>ホジョキン</t>
    </rPh>
    <rPh sb="9" eb="10">
      <t>ガク</t>
    </rPh>
    <rPh sb="11" eb="14">
      <t>ホジョキン</t>
    </rPh>
    <rPh sb="14" eb="16">
      <t>タンカ</t>
    </rPh>
    <rPh sb="19" eb="22">
      <t>ゲンジテン</t>
    </rPh>
    <rPh sb="29" eb="32">
      <t>ジネンド</t>
    </rPh>
    <rPh sb="32" eb="34">
      <t>イコウ</t>
    </rPh>
    <rPh sb="35" eb="37">
      <t>ゲンガク</t>
    </rPh>
    <rPh sb="43" eb="44">
      <t>カンガ</t>
    </rPh>
    <phoneticPr fontId="2"/>
  </si>
  <si>
    <t>　今回応募の社会福祉施設等施設整備計画に係る資金計画について、独立行政法人福祉医療</t>
    <rPh sb="1" eb="3">
      <t>コンカイ</t>
    </rPh>
    <rPh sb="3" eb="5">
      <t>オウボ</t>
    </rPh>
    <rPh sb="6" eb="8">
      <t>シャカイ</t>
    </rPh>
    <rPh sb="8" eb="10">
      <t>フクシ</t>
    </rPh>
    <rPh sb="10" eb="13">
      <t>シセツナド</t>
    </rPh>
    <rPh sb="13" eb="15">
      <t>シセツ</t>
    </rPh>
    <rPh sb="15" eb="17">
      <t>セイビ</t>
    </rPh>
    <rPh sb="17" eb="19">
      <t>ケイカク</t>
    </rPh>
    <rPh sb="20" eb="21">
      <t>カカ</t>
    </rPh>
    <rPh sb="22" eb="24">
      <t>シキン</t>
    </rPh>
    <rPh sb="24" eb="26">
      <t>ケイカク</t>
    </rPh>
    <rPh sb="31" eb="33">
      <t>ドクリツ</t>
    </rPh>
    <rPh sb="33" eb="35">
      <t>ギョウセイ</t>
    </rPh>
    <rPh sb="35" eb="37">
      <t>ホウジン</t>
    </rPh>
    <phoneticPr fontId="2"/>
  </si>
  <si>
    <t>機構と協議した結果、現状では特段の問題が見受けられない計画であったことを報告いたします。</t>
    <rPh sb="0" eb="2">
      <t>キコウ</t>
    </rPh>
    <rPh sb="3" eb="5">
      <t>キョウギ</t>
    </rPh>
    <rPh sb="7" eb="9">
      <t>ケッカ</t>
    </rPh>
    <rPh sb="10" eb="12">
      <t>ゲンジョウ</t>
    </rPh>
    <rPh sb="14" eb="16">
      <t>トクダン</t>
    </rPh>
    <rPh sb="17" eb="19">
      <t>モンダイ</t>
    </rPh>
    <rPh sb="20" eb="22">
      <t>ミウ</t>
    </rPh>
    <rPh sb="27" eb="29">
      <t>ケイカク</t>
    </rPh>
    <rPh sb="36" eb="38">
      <t>ホウコク</t>
    </rPh>
    <phoneticPr fontId="2"/>
  </si>
  <si>
    <t>　ただし、この協議結果が実際の融資を約束するものでないことを申し添えます。</t>
    <rPh sb="7" eb="9">
      <t>キョウギ</t>
    </rPh>
    <rPh sb="9" eb="11">
      <t>ケッカ</t>
    </rPh>
    <phoneticPr fontId="2"/>
  </si>
  <si>
    <t>　今回応募の社会福祉施設等施設整備計画に係る資金計画について、○○銀行と協議した結果、</t>
    <rPh sb="1" eb="3">
      <t>コンカイ</t>
    </rPh>
    <rPh sb="3" eb="5">
      <t>オウボ</t>
    </rPh>
    <rPh sb="6" eb="8">
      <t>シャカイ</t>
    </rPh>
    <rPh sb="8" eb="10">
      <t>フクシ</t>
    </rPh>
    <rPh sb="10" eb="13">
      <t>シセツナド</t>
    </rPh>
    <rPh sb="13" eb="15">
      <t>シセツ</t>
    </rPh>
    <rPh sb="15" eb="17">
      <t>セイビ</t>
    </rPh>
    <rPh sb="17" eb="19">
      <t>ケイカク</t>
    </rPh>
    <rPh sb="20" eb="21">
      <t>カカ</t>
    </rPh>
    <rPh sb="22" eb="24">
      <t>シキン</t>
    </rPh>
    <rPh sb="24" eb="26">
      <t>ケイカク</t>
    </rPh>
    <rPh sb="33" eb="35">
      <t>ギンコウ</t>
    </rPh>
    <phoneticPr fontId="2"/>
  </si>
  <si>
    <t>（注）　１．今回の施設整備で新たに借入予定がある場合は、作成すること。</t>
    <rPh sb="1" eb="2">
      <t>チュウ</t>
    </rPh>
    <rPh sb="6" eb="8">
      <t>コンカイ</t>
    </rPh>
    <rPh sb="9" eb="11">
      <t>シセツ</t>
    </rPh>
    <rPh sb="11" eb="13">
      <t>セイビ</t>
    </rPh>
    <rPh sb="14" eb="15">
      <t>アラ</t>
    </rPh>
    <rPh sb="17" eb="19">
      <t>カリイレ</t>
    </rPh>
    <rPh sb="19" eb="21">
      <t>ヨテイ</t>
    </rPh>
    <rPh sb="24" eb="26">
      <t>バアイ</t>
    </rPh>
    <rPh sb="28" eb="30">
      <t>サクセイ</t>
    </rPh>
    <phoneticPr fontId="2"/>
  </si>
  <si>
    <t>元金返済額</t>
    <rPh sb="2" eb="4">
      <t>ヘンサイ</t>
    </rPh>
    <rPh sb="4" eb="5">
      <t>ガク</t>
    </rPh>
    <phoneticPr fontId="1"/>
  </si>
  <si>
    <t>直近の決算時点の内容を記入してください。（ 直近決算期末残高並びに直近決算年度の元金及び利息の総合計は、決算書と一致することになります。）</t>
    <rPh sb="22" eb="24">
      <t>チョッキン</t>
    </rPh>
    <rPh sb="24" eb="26">
      <t>ケッサン</t>
    </rPh>
    <rPh sb="30" eb="31">
      <t>ナラ</t>
    </rPh>
    <rPh sb="33" eb="35">
      <t>チョッキン</t>
    </rPh>
    <rPh sb="35" eb="37">
      <t>ケッサン</t>
    </rPh>
    <rPh sb="37" eb="39">
      <t>ネンド</t>
    </rPh>
    <rPh sb="38" eb="39">
      <t>ド</t>
    </rPh>
    <rPh sb="40" eb="42">
      <t>ガンキン</t>
    </rPh>
    <rPh sb="42" eb="43">
      <t>オヨ</t>
    </rPh>
    <rPh sb="44" eb="46">
      <t>リソク</t>
    </rPh>
    <phoneticPr fontId="1"/>
  </si>
  <si>
    <t>（注）</t>
    <rPh sb="1" eb="2">
      <t>チュウ</t>
    </rPh>
    <phoneticPr fontId="2"/>
  </si>
  <si>
    <t>（注）</t>
    <phoneticPr fontId="2"/>
  </si>
  <si>
    <t>支払利息額</t>
    <rPh sb="0" eb="2">
      <t>シハラ</t>
    </rPh>
    <rPh sb="4" eb="5">
      <t>ガク</t>
    </rPh>
    <phoneticPr fontId="2"/>
  </si>
  <si>
    <t>※　◎は必須資料、〇は該当する場合に必要な資料</t>
    <rPh sb="11" eb="13">
      <t>ガイトウ</t>
    </rPh>
    <rPh sb="15" eb="17">
      <t>バアイ</t>
    </rPh>
    <rPh sb="18" eb="20">
      <t>ヒツヨウ</t>
    </rPh>
    <rPh sb="21" eb="23">
      <t>シリョウ</t>
    </rPh>
    <phoneticPr fontId="2"/>
  </si>
  <si>
    <t>特別養護老人ホーム○○○　補助対象経費内訳</t>
    <rPh sb="0" eb="2">
      <t>トクベツ</t>
    </rPh>
    <rPh sb="2" eb="4">
      <t>ヨウゴ</t>
    </rPh>
    <rPh sb="4" eb="6">
      <t>ロウジン</t>
    </rPh>
    <rPh sb="13" eb="15">
      <t>ホジョ</t>
    </rPh>
    <rPh sb="15" eb="17">
      <t>タイショウ</t>
    </rPh>
    <rPh sb="17" eb="19">
      <t>ケイヒ</t>
    </rPh>
    <rPh sb="19" eb="21">
      <t>ウチワケ</t>
    </rPh>
    <phoneticPr fontId="101"/>
  </si>
  <si>
    <t>＜介護ロボット等＞</t>
    <rPh sb="1" eb="3">
      <t>カイゴ</t>
    </rPh>
    <rPh sb="7" eb="8">
      <t>トウ</t>
    </rPh>
    <phoneticPr fontId="101"/>
  </si>
  <si>
    <t>眠りスキャン</t>
    <rPh sb="0" eb="1">
      <t>ネム</t>
    </rPh>
    <phoneticPr fontId="101"/>
  </si>
  <si>
    <t>ABCD999ZZ</t>
  </si>
  <si>
    <t>台</t>
    <rPh sb="0" eb="1">
      <t>ダイ</t>
    </rPh>
    <phoneticPr fontId="101"/>
  </si>
  <si>
    <t>センサーベッド</t>
  </si>
  <si>
    <t>BCDE111YY</t>
  </si>
  <si>
    <t>Wi-fi設備導入費(AP設置・配線工事費)</t>
    <rPh sb="5" eb="7">
      <t>セツビ</t>
    </rPh>
    <rPh sb="7" eb="9">
      <t>ドウニュウ</t>
    </rPh>
    <rPh sb="9" eb="10">
      <t>ヒ</t>
    </rPh>
    <rPh sb="13" eb="15">
      <t>セッチ</t>
    </rPh>
    <rPh sb="16" eb="18">
      <t>ハイセン</t>
    </rPh>
    <rPh sb="18" eb="21">
      <t>コウジヒ</t>
    </rPh>
    <phoneticPr fontId="101"/>
  </si>
  <si>
    <t>式</t>
    <rPh sb="0" eb="1">
      <t>シキ</t>
    </rPh>
    <phoneticPr fontId="101"/>
  </si>
  <si>
    <t>＜ICT導入費用等＞</t>
    <rPh sb="4" eb="6">
      <t>ドウニュウ</t>
    </rPh>
    <rPh sb="6" eb="8">
      <t>ヒヨウ</t>
    </rPh>
    <rPh sb="8" eb="9">
      <t>トウ</t>
    </rPh>
    <phoneticPr fontId="101"/>
  </si>
  <si>
    <t>介護ソフト</t>
    <rPh sb="0" eb="2">
      <t>カイゴ</t>
    </rPh>
    <phoneticPr fontId="101"/>
  </si>
  <si>
    <t>タブレット等端末更新</t>
    <rPh sb="5" eb="6">
      <t>トウ</t>
    </rPh>
    <rPh sb="6" eb="8">
      <t>タンマツ</t>
    </rPh>
    <rPh sb="8" eb="10">
      <t>コウシン</t>
    </rPh>
    <phoneticPr fontId="101"/>
  </si>
  <si>
    <t>＜　小　計　＞</t>
    <rPh sb="2" eb="3">
      <t>ショウ</t>
    </rPh>
    <rPh sb="4" eb="5">
      <t>ケイ</t>
    </rPh>
    <phoneticPr fontId="101"/>
  </si>
  <si>
    <t>＜消費税部分＞</t>
    <rPh sb="1" eb="4">
      <t>ショウヒゼイ</t>
    </rPh>
    <rPh sb="4" eb="6">
      <t>ブブン</t>
    </rPh>
    <phoneticPr fontId="101"/>
  </si>
  <si>
    <t>≪　合　計　≫</t>
    <rPh sb="2" eb="3">
      <t>ゴウ</t>
    </rPh>
    <rPh sb="4" eb="5">
      <t>ケイ</t>
    </rPh>
    <phoneticPr fontId="2"/>
  </si>
  <si>
    <t>※　施設整備補助の関係で、以前は国への提出書類として求められていた時期があり、</t>
    <rPh sb="2" eb="4">
      <t>シセツ</t>
    </rPh>
    <rPh sb="4" eb="6">
      <t>セイビ</t>
    </rPh>
    <rPh sb="6" eb="8">
      <t>ホジョ</t>
    </rPh>
    <rPh sb="9" eb="11">
      <t>カンケイ</t>
    </rPh>
    <rPh sb="13" eb="15">
      <t>イゼン</t>
    </rPh>
    <rPh sb="16" eb="17">
      <t>クニ</t>
    </rPh>
    <rPh sb="19" eb="21">
      <t>テイシュツ</t>
    </rPh>
    <rPh sb="21" eb="23">
      <t>ショルイ</t>
    </rPh>
    <rPh sb="26" eb="27">
      <t>モト</t>
    </rPh>
    <rPh sb="33" eb="35">
      <t>ジキ</t>
    </rPh>
    <phoneticPr fontId="2"/>
  </si>
  <si>
    <t>　印刷範囲から切れているのではなく、あえて表示されないようにしている。</t>
    <phoneticPr fontId="2"/>
  </si>
  <si>
    <t>　左記５、６の内容を記載していたが、提出対象でなくなってから、そこまでは求める必要なし</t>
    <rPh sb="18" eb="20">
      <t>テイシュツ</t>
    </rPh>
    <rPh sb="20" eb="22">
      <t>タイショウ</t>
    </rPh>
    <rPh sb="36" eb="37">
      <t>モト</t>
    </rPh>
    <rPh sb="39" eb="41">
      <t>ヒツヨウ</t>
    </rPh>
    <phoneticPr fontId="2"/>
  </si>
  <si>
    <t>　とのことで様式の注意事項から除かれたもの。施設整備補助の計画書でも求めていない。</t>
    <rPh sb="22" eb="24">
      <t>シセツ</t>
    </rPh>
    <rPh sb="24" eb="26">
      <t>セイビ</t>
    </rPh>
    <rPh sb="26" eb="28">
      <t>ホジョ</t>
    </rPh>
    <rPh sb="29" eb="32">
      <t>ケイカクショ</t>
    </rPh>
    <rPh sb="34" eb="35">
      <t>モト</t>
    </rPh>
    <phoneticPr fontId="2"/>
  </si>
  <si>
    <t>◎</t>
    <phoneticPr fontId="2"/>
  </si>
  <si>
    <t>注：水色の部分は、１～５それぞれの項目の表紙のにあたる様式</t>
    <rPh sb="0" eb="1">
      <t>チュウ</t>
    </rPh>
    <rPh sb="2" eb="4">
      <t>ミズイロ</t>
    </rPh>
    <rPh sb="5" eb="7">
      <t>ブブン</t>
    </rPh>
    <rPh sb="17" eb="19">
      <t>コウモク</t>
    </rPh>
    <rPh sb="20" eb="22">
      <t>ヒョウシ</t>
    </rPh>
    <rPh sb="27" eb="29">
      <t>ヨウシキ</t>
    </rPh>
    <phoneticPr fontId="2"/>
  </si>
  <si>
    <t>申請法人の名称</t>
    <rPh sb="0" eb="2">
      <t>シンセイ</t>
    </rPh>
    <rPh sb="2" eb="4">
      <t>ホウジン</t>
    </rPh>
    <rPh sb="5" eb="7">
      <t>メイショウ</t>
    </rPh>
    <phoneticPr fontId="2"/>
  </si>
  <si>
    <t>大規模修繕に</t>
    <rPh sb="0" eb="3">
      <t>ダイキボ</t>
    </rPh>
    <rPh sb="3" eb="5">
      <t>シュウゼン</t>
    </rPh>
    <phoneticPr fontId="2"/>
  </si>
  <si>
    <t>補助対象</t>
    <rPh sb="0" eb="2">
      <t>ホジョ</t>
    </rPh>
    <rPh sb="2" eb="4">
      <t>タイショウ</t>
    </rPh>
    <phoneticPr fontId="2"/>
  </si>
  <si>
    <t>施　　設　　種　　別</t>
    <rPh sb="0" eb="1">
      <t>セ</t>
    </rPh>
    <rPh sb="3" eb="4">
      <t>セツ</t>
    </rPh>
    <rPh sb="6" eb="7">
      <t>シュ</t>
    </rPh>
    <rPh sb="9" eb="10">
      <t>ベツ</t>
    </rPh>
    <phoneticPr fontId="2"/>
  </si>
  <si>
    <t>定員
又は
施設数</t>
    <rPh sb="0" eb="2">
      <t>テイイン</t>
    </rPh>
    <rPh sb="3" eb="4">
      <t>マタ</t>
    </rPh>
    <rPh sb="6" eb="8">
      <t>シセツ</t>
    </rPh>
    <rPh sb="8" eb="9">
      <t>スウ</t>
    </rPh>
    <phoneticPr fontId="2"/>
  </si>
  <si>
    <t>（　　　　　　　　　　　　　　　　　　　　　）</t>
    <phoneticPr fontId="2"/>
  </si>
  <si>
    <t>要する経費</t>
    <rPh sb="0" eb="1">
      <t>ヨウ</t>
    </rPh>
    <rPh sb="3" eb="5">
      <t>ケイヒ</t>
    </rPh>
    <phoneticPr fontId="2"/>
  </si>
  <si>
    <t>経費</t>
    <rPh sb="0" eb="2">
      <t>ケイヒ</t>
    </rPh>
    <phoneticPr fontId="2"/>
  </si>
  <si>
    <t>Aの3倍、B、H
の最小額</t>
    <rPh sb="3" eb="4">
      <t>バイ</t>
    </rPh>
    <rPh sb="10" eb="12">
      <t>サイショウ</t>
    </rPh>
    <rPh sb="12" eb="13">
      <t>ガク</t>
    </rPh>
    <phoneticPr fontId="2"/>
  </si>
  <si>
    <t>A</t>
    <phoneticPr fontId="2"/>
  </si>
  <si>
    <t>Ｂ</t>
    <phoneticPr fontId="2"/>
  </si>
  <si>
    <t>Ｄ（B -Ｃ）円</t>
    <rPh sb="7" eb="8">
      <t>エン</t>
    </rPh>
    <phoneticPr fontId="2"/>
  </si>
  <si>
    <t>　設　備　整　備　費　（機器導入経費）</t>
    <rPh sb="1" eb="2">
      <t>セツ</t>
    </rPh>
    <rPh sb="3" eb="4">
      <t>ビ</t>
    </rPh>
    <rPh sb="5" eb="6">
      <t>ヒトシ</t>
    </rPh>
    <rPh sb="7" eb="8">
      <t>ビ</t>
    </rPh>
    <rPh sb="9" eb="10">
      <t>ヒ</t>
    </rPh>
    <rPh sb="12" eb="14">
      <t>キキ</t>
    </rPh>
    <rPh sb="14" eb="16">
      <t>ドウニュウ</t>
    </rPh>
    <rPh sb="16" eb="18">
      <t>ケイヒ</t>
    </rPh>
    <phoneticPr fontId="2"/>
  </si>
  <si>
    <t>大規模修繕経費</t>
    <rPh sb="0" eb="3">
      <t>ダイキボ</t>
    </rPh>
    <rPh sb="3" eb="5">
      <t>シュウゼン</t>
    </rPh>
    <rPh sb="5" eb="7">
      <t>ケイヒ</t>
    </rPh>
    <phoneticPr fontId="2"/>
  </si>
  <si>
    <t>設　備　整　備　費　計</t>
    <rPh sb="0" eb="1">
      <t>セツ</t>
    </rPh>
    <rPh sb="2" eb="3">
      <t>ビ</t>
    </rPh>
    <rPh sb="4" eb="5">
      <t>ヒトシ</t>
    </rPh>
    <rPh sb="6" eb="7">
      <t>ビ</t>
    </rPh>
    <rPh sb="8" eb="9">
      <t>ヒ</t>
    </rPh>
    <rPh sb="10" eb="11">
      <t>ケイ</t>
    </rPh>
    <phoneticPr fontId="2"/>
  </si>
  <si>
    <t>黄色の枠にのみ、値を入力。</t>
    <rPh sb="0" eb="2">
      <t>キイロ</t>
    </rPh>
    <rPh sb="3" eb="4">
      <t>ワク</t>
    </rPh>
    <rPh sb="8" eb="9">
      <t>アタイ</t>
    </rPh>
    <rPh sb="10" eb="12">
      <t>ニュウリョク</t>
    </rPh>
    <phoneticPr fontId="2"/>
  </si>
  <si>
    <t>大規模修繕に要する経費には、補助対象経費（導入機器）と親和性のある経費のみを計上すること。</t>
    <rPh sb="0" eb="3">
      <t>ダイキボ</t>
    </rPh>
    <rPh sb="3" eb="5">
      <t>シュウゼン</t>
    </rPh>
    <rPh sb="6" eb="7">
      <t>ヨウ</t>
    </rPh>
    <rPh sb="9" eb="11">
      <t>ケイヒ</t>
    </rPh>
    <rPh sb="14" eb="16">
      <t>ホジョ</t>
    </rPh>
    <rPh sb="16" eb="18">
      <t>タイショウ</t>
    </rPh>
    <rPh sb="18" eb="20">
      <t>ケイヒ</t>
    </rPh>
    <rPh sb="21" eb="23">
      <t>ドウニュウ</t>
    </rPh>
    <rPh sb="23" eb="25">
      <t>キキ</t>
    </rPh>
    <rPh sb="27" eb="30">
      <t>シンワセイ</t>
    </rPh>
    <rPh sb="33" eb="35">
      <t>ケイヒ</t>
    </rPh>
    <rPh sb="38" eb="40">
      <t>ケイジョウ</t>
    </rPh>
    <phoneticPr fontId="2"/>
  </si>
  <si>
    <t>補助対象経費・・・「介護ロボット導入支援事業」及び「ICT導入支援事業」において、対象となっている機器等を導入するために必要な経費のみを記入。</t>
    <rPh sb="0" eb="2">
      <t>ホジョ</t>
    </rPh>
    <rPh sb="2" eb="4">
      <t>タイショウ</t>
    </rPh>
    <rPh sb="4" eb="6">
      <t>ケイヒ</t>
    </rPh>
    <rPh sb="10" eb="12">
      <t>カイゴ</t>
    </rPh>
    <rPh sb="16" eb="18">
      <t>ドウニュウ</t>
    </rPh>
    <rPh sb="18" eb="20">
      <t>シエン</t>
    </rPh>
    <rPh sb="20" eb="22">
      <t>ジギョウ</t>
    </rPh>
    <rPh sb="23" eb="24">
      <t>オヨ</t>
    </rPh>
    <rPh sb="29" eb="31">
      <t>ドウニュウ</t>
    </rPh>
    <rPh sb="31" eb="33">
      <t>シエン</t>
    </rPh>
    <rPh sb="33" eb="35">
      <t>ジギョウ</t>
    </rPh>
    <rPh sb="41" eb="43">
      <t>タイショウ</t>
    </rPh>
    <rPh sb="49" eb="51">
      <t>キキ</t>
    </rPh>
    <rPh sb="51" eb="52">
      <t>トウ</t>
    </rPh>
    <rPh sb="53" eb="55">
      <t>ドウニュウ</t>
    </rPh>
    <rPh sb="60" eb="62">
      <t>ヒツヨウ</t>
    </rPh>
    <rPh sb="63" eb="65">
      <t>ケイヒ</t>
    </rPh>
    <rPh sb="68" eb="70">
      <t>キニュウ</t>
    </rPh>
    <phoneticPr fontId="2"/>
  </si>
  <si>
    <t>建物の登記事項証明書（全部事項証明書、法務局発行で３ヶ月以内のもの）</t>
    <rPh sb="0" eb="2">
      <t>タテモノ</t>
    </rPh>
    <rPh sb="3" eb="5">
      <t>トウキ</t>
    </rPh>
    <rPh sb="5" eb="7">
      <t>ジコウ</t>
    </rPh>
    <rPh sb="7" eb="10">
      <t>ショウメイショ</t>
    </rPh>
    <rPh sb="11" eb="13">
      <t>ゼンブ</t>
    </rPh>
    <rPh sb="13" eb="15">
      <t>ジコウ</t>
    </rPh>
    <rPh sb="15" eb="17">
      <t>ショウメイ</t>
    </rPh>
    <rPh sb="17" eb="18">
      <t>ショ</t>
    </rPh>
    <phoneticPr fontId="2"/>
  </si>
  <si>
    <t>大規模修繕予定部分の現況写真（平面図等に撮影方向を明示する）</t>
    <rPh sb="0" eb="3">
      <t>ダイキボ</t>
    </rPh>
    <rPh sb="3" eb="5">
      <t>シュウゼン</t>
    </rPh>
    <rPh sb="5" eb="7">
      <t>ヨテイ</t>
    </rPh>
    <rPh sb="7" eb="9">
      <t>ブブン</t>
    </rPh>
    <rPh sb="10" eb="12">
      <t>ゲンキョウ</t>
    </rPh>
    <rPh sb="12" eb="14">
      <t>シャシン</t>
    </rPh>
    <rPh sb="15" eb="18">
      <t>ヘイメンズ</t>
    </rPh>
    <rPh sb="18" eb="19">
      <t>ナド</t>
    </rPh>
    <rPh sb="20" eb="22">
      <t>サツエイ</t>
    </rPh>
    <rPh sb="22" eb="24">
      <t>ホウコウ</t>
    </rPh>
    <rPh sb="25" eb="27">
      <t>メイジ</t>
    </rPh>
    <phoneticPr fontId="2"/>
  </si>
  <si>
    <t>大規模修繕実施前後の平面図（図面に表せる主な導入設備含む）</t>
    <rPh sb="0" eb="3">
      <t>ダイキボ</t>
    </rPh>
    <rPh sb="3" eb="5">
      <t>シュウゼン</t>
    </rPh>
    <rPh sb="5" eb="7">
      <t>ジッシ</t>
    </rPh>
    <rPh sb="6" eb="7">
      <t>ジジツ</t>
    </rPh>
    <rPh sb="7" eb="9">
      <t>ゼンゴ</t>
    </rPh>
    <phoneticPr fontId="2"/>
  </si>
  <si>
    <t>　　□大規模修繕予定部分の現況写真（平面図等に撮影方向を明示する）</t>
    <rPh sb="3" eb="6">
      <t>ダイキボ</t>
    </rPh>
    <rPh sb="6" eb="8">
      <t>シュウゼン</t>
    </rPh>
    <rPh sb="10" eb="12">
      <t>ブブン</t>
    </rPh>
    <rPh sb="13" eb="15">
      <t>ゲンキョウ</t>
    </rPh>
    <rPh sb="21" eb="22">
      <t>ナド</t>
    </rPh>
    <phoneticPr fontId="2"/>
  </si>
  <si>
    <t>　　□大規模修繕実施前後の平面図（図面に表せる主な導入設備含む）</t>
    <rPh sb="3" eb="6">
      <t>ダイキボ</t>
    </rPh>
    <rPh sb="6" eb="8">
      <t>シュウゼン</t>
    </rPh>
    <rPh sb="8" eb="10">
      <t>ジッシ</t>
    </rPh>
    <rPh sb="10" eb="11">
      <t>マエ</t>
    </rPh>
    <rPh sb="11" eb="12">
      <t>ゴ</t>
    </rPh>
    <rPh sb="13" eb="16">
      <t>ヘイメンズ</t>
    </rPh>
    <rPh sb="17" eb="19">
      <t>ズメン</t>
    </rPh>
    <rPh sb="20" eb="21">
      <t>アラワ</t>
    </rPh>
    <rPh sb="23" eb="24">
      <t>オモ</t>
    </rPh>
    <rPh sb="25" eb="27">
      <t>ドウニュウ</t>
    </rPh>
    <rPh sb="27" eb="29">
      <t>セツビ</t>
    </rPh>
    <rPh sb="29" eb="30">
      <t>フク</t>
    </rPh>
    <phoneticPr fontId="2"/>
  </si>
  <si>
    <t>・大規模修繕費</t>
    <rPh sb="1" eb="4">
      <t>ダイキボ</t>
    </rPh>
    <rPh sb="4" eb="6">
      <t>シュウゼン</t>
    </rPh>
    <rPh sb="6" eb="7">
      <t>ヒ</t>
    </rPh>
    <phoneticPr fontId="2"/>
  </si>
  <si>
    <t>融資率・利率毎にご作成ください</t>
    <rPh sb="0" eb="2">
      <t>ユウシ</t>
    </rPh>
    <rPh sb="2" eb="3">
      <t>リツ</t>
    </rPh>
    <rPh sb="4" eb="6">
      <t>リリツ</t>
    </rPh>
    <rPh sb="6" eb="7">
      <t>ゴト</t>
    </rPh>
    <rPh sb="9" eb="11">
      <t>サクセイ</t>
    </rPh>
    <phoneticPr fontId="2"/>
  </si>
  <si>
    <t>借入申込計画概要【資金計画】</t>
    <phoneticPr fontId="2"/>
  </si>
  <si>
    <t>（金額単位：千円）</t>
    <phoneticPr fontId="2"/>
  </si>
  <si>
    <t>資　　　金　　　計　　　画</t>
    <phoneticPr fontId="2"/>
  </si>
  <si>
    <t>区　　　分</t>
  </si>
  <si>
    <t>所要資金の
総額</t>
    <phoneticPr fontId="2"/>
  </si>
  <si>
    <t>機構借入金</t>
  </si>
  <si>
    <t>補助金
交付金</t>
    <phoneticPr fontId="2"/>
  </si>
  <si>
    <t>その他
借入金</t>
    <phoneticPr fontId="2"/>
  </si>
  <si>
    <t>共同募金</t>
    <phoneticPr fontId="2"/>
  </si>
  <si>
    <t>贈与金</t>
    <phoneticPr fontId="2"/>
  </si>
  <si>
    <t>自己資金</t>
    <phoneticPr fontId="2"/>
  </si>
  <si>
    <t>借　入　申　込　施　設</t>
    <phoneticPr fontId="2"/>
  </si>
  <si>
    <t>融資率</t>
    <rPh sb="0" eb="2">
      <t>ユウシ</t>
    </rPh>
    <rPh sb="2" eb="3">
      <t>リツ</t>
    </rPh>
    <phoneticPr fontId="2"/>
  </si>
  <si>
    <t>主要貸付利率表における施設・事業の種類：</t>
    <phoneticPr fontId="2"/>
  </si>
  <si>
    <t>社会福祉事業施設</t>
    <rPh sb="0" eb="2">
      <t>シャカイ</t>
    </rPh>
    <rPh sb="2" eb="4">
      <t>フクシ</t>
    </rPh>
    <rPh sb="4" eb="6">
      <t>ジギョウ</t>
    </rPh>
    <rPh sb="6" eb="8">
      <t>シセツ</t>
    </rPh>
    <phoneticPr fontId="2"/>
  </si>
  <si>
    <t>建築工事費等
合   計   額</t>
    <rPh sb="5" eb="6">
      <t>ナド</t>
    </rPh>
    <rPh sb="7" eb="8">
      <t>ゴウ</t>
    </rPh>
    <rPh sb="14" eb="15">
      <t>ガク</t>
    </rPh>
    <phoneticPr fontId="2"/>
  </si>
  <si>
    <t>設備備品整備費</t>
  </si>
  <si>
    <t>土地取得費</t>
    <phoneticPr fontId="2"/>
  </si>
  <si>
    <r>
      <t xml:space="preserve">その他費用
</t>
    </r>
    <r>
      <rPr>
        <sz val="8"/>
        <rFont val="Meiryo UI"/>
        <family val="3"/>
        <charset val="128"/>
      </rPr>
      <t>(運転資金・登記費用等)</t>
    </r>
    <rPh sb="2" eb="3">
      <t>ホカ</t>
    </rPh>
    <rPh sb="3" eb="5">
      <t>ヒヨウ</t>
    </rPh>
    <rPh sb="7" eb="9">
      <t>ウンテン</t>
    </rPh>
    <rPh sb="9" eb="11">
      <t>シキン</t>
    </rPh>
    <rPh sb="12" eb="14">
      <t>トウキ</t>
    </rPh>
    <rPh sb="14" eb="16">
      <t>ヒヨウ</t>
    </rPh>
    <rPh sb="16" eb="17">
      <t>ナド</t>
    </rPh>
    <phoneticPr fontId="2"/>
  </si>
  <si>
    <t>小　　　計</t>
    <phoneticPr fontId="2"/>
  </si>
  <si>
    <t>対象外事業費</t>
  </si>
  <si>
    <t>合　　　　　計</t>
    <phoneticPr fontId="2"/>
  </si>
  <si>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19"/>
  </si>
  <si>
    <t>国庫補助金（自治体義務的負担分含）
次世代交付金、安心こども基金（〃）
就学前教育・保育施設整備交付金（〃）
都道府県・指定都市・中核市補助金</t>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9">
      <t>シュウガクマエ</t>
    </rPh>
    <rPh sb="39" eb="41">
      <t>キョウイク</t>
    </rPh>
    <rPh sb="42" eb="44">
      <t>ホイク</t>
    </rPh>
    <rPh sb="44" eb="46">
      <t>シセツ</t>
    </rPh>
    <rPh sb="46" eb="48">
      <t>セイビ</t>
    </rPh>
    <rPh sb="48" eb="51">
      <t>コウフキン</t>
    </rPh>
    <rPh sb="55" eb="59">
      <t>トドウフケン</t>
    </rPh>
    <rPh sb="60" eb="62">
      <t>シテイ</t>
    </rPh>
    <rPh sb="62" eb="64">
      <t>トシ</t>
    </rPh>
    <rPh sb="65" eb="68">
      <t>チュウカクシ</t>
    </rPh>
    <rPh sb="68" eb="71">
      <t>ホジョキン</t>
    </rPh>
    <phoneticPr fontId="19"/>
  </si>
  <si>
    <t>千円</t>
    <rPh sb="0" eb="2">
      <t>センエン</t>
    </rPh>
    <phoneticPr fontId="2"/>
  </si>
  <si>
    <t>地域介護・福祉空間交付金
地域医療介護総合確保基金交付決定額　（A）</t>
    <phoneticPr fontId="2"/>
  </si>
  <si>
    <t>②の控除対象交付金額の上限</t>
    <phoneticPr fontId="2"/>
  </si>
  <si>
    <t>（A）の対象事業に対する自治体からの交付決定額</t>
    <phoneticPr fontId="2"/>
  </si>
  <si>
    <t>市区町村の単独（上積）補助金</t>
    <phoneticPr fontId="2"/>
  </si>
  <si>
    <t>【参考】</t>
    <phoneticPr fontId="2"/>
  </si>
  <si>
    <t>民間補助金</t>
    <phoneticPr fontId="2"/>
  </si>
  <si>
    <t>今次計画における控除対象補助金額</t>
    <phoneticPr fontId="2"/>
  </si>
  <si>
    <t>千円</t>
    <phoneticPr fontId="2"/>
  </si>
  <si>
    <t>今次計画に対して受ける補助金
及び交付金総額</t>
    <phoneticPr fontId="2"/>
  </si>
  <si>
    <t>非控除補助金額</t>
    <phoneticPr fontId="2"/>
  </si>
  <si>
    <t>（2）設置整備資金の融資限度額の算出（下段は無利子貸付金額の算定）</t>
    <rPh sb="3" eb="5">
      <t>セッチ</t>
    </rPh>
    <rPh sb="5" eb="7">
      <t>セイビ</t>
    </rPh>
    <rPh sb="10" eb="12">
      <t>ユウシ</t>
    </rPh>
    <rPh sb="12" eb="14">
      <t>ゲンド</t>
    </rPh>
    <rPh sb="14" eb="15">
      <t>ガク</t>
    </rPh>
    <rPh sb="19" eb="21">
      <t>ゲダン</t>
    </rPh>
    <rPh sb="22" eb="25">
      <t>ムリシ</t>
    </rPh>
    <rPh sb="25" eb="27">
      <t>カシツケ</t>
    </rPh>
    <rPh sb="27" eb="29">
      <t>キンガク</t>
    </rPh>
    <rPh sb="30" eb="32">
      <t>サンテイ</t>
    </rPh>
    <phoneticPr fontId="2"/>
  </si>
  <si>
    <t>所要額（融資対象部分の建築工事費等）</t>
    <rPh sb="0" eb="2">
      <t>ショヨウ</t>
    </rPh>
    <rPh sb="2" eb="3">
      <t>ガク</t>
    </rPh>
    <rPh sb="11" eb="13">
      <t>ケンチク</t>
    </rPh>
    <rPh sb="13" eb="15">
      <t>コウジ</t>
    </rPh>
    <rPh sb="15" eb="16">
      <t>ヒ</t>
    </rPh>
    <rPh sb="16" eb="17">
      <t>トウ</t>
    </rPh>
    <phoneticPr fontId="19"/>
  </si>
  <si>
    <t>控除する補助金額（建物分)</t>
    <rPh sb="9" eb="11">
      <t>タテモノ</t>
    </rPh>
    <phoneticPr fontId="2"/>
  </si>
  <si>
    <t>融資率（再掲）</t>
    <phoneticPr fontId="2"/>
  </si>
  <si>
    <t>今次融資限度額【建物】</t>
    <phoneticPr fontId="19"/>
  </si>
  <si>
    <t>×</t>
    <phoneticPr fontId="2"/>
  </si>
  <si>
    <t>≧</t>
    <phoneticPr fontId="2"/>
  </si>
  <si>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19"/>
  </si>
  <si>
    <t>融資対象部分の土地取得費</t>
    <rPh sb="0" eb="2">
      <t>ユウシ</t>
    </rPh>
    <rPh sb="2" eb="4">
      <t>タイショウ</t>
    </rPh>
    <rPh sb="4" eb="6">
      <t>ブブン</t>
    </rPh>
    <rPh sb="7" eb="9">
      <t>トチ</t>
    </rPh>
    <rPh sb="9" eb="11">
      <t>シュトク</t>
    </rPh>
    <rPh sb="11" eb="12">
      <t>ヒ</t>
    </rPh>
    <phoneticPr fontId="19"/>
  </si>
  <si>
    <t>融資対象外部分の土地取得費</t>
    <rPh sb="5" eb="7">
      <t>ブブン</t>
    </rPh>
    <phoneticPr fontId="2"/>
  </si>
  <si>
    <t>計画全体の土地取得費</t>
    <rPh sb="0" eb="2">
      <t>ケイカク</t>
    </rPh>
    <rPh sb="2" eb="4">
      <t>ゼンタイ</t>
    </rPh>
    <rPh sb="5" eb="7">
      <t>トチ</t>
    </rPh>
    <rPh sb="7" eb="9">
      <t>シュトク</t>
    </rPh>
    <rPh sb="9" eb="10">
      <t>ヒ</t>
    </rPh>
    <phoneticPr fontId="2"/>
  </si>
  <si>
    <t>取 得 費</t>
    <phoneticPr fontId="2"/>
  </si>
  <si>
    <t>面   積</t>
    <rPh sb="0" eb="1">
      <t>メン</t>
    </rPh>
    <rPh sb="4" eb="5">
      <t>セキ</t>
    </rPh>
    <phoneticPr fontId="19"/>
  </si>
  <si>
    <t>単   価</t>
    <rPh sb="0" eb="1">
      <t>タン</t>
    </rPh>
    <rPh sb="4" eb="5">
      <t>アタイ</t>
    </rPh>
    <phoneticPr fontId="19"/>
  </si>
  <si>
    <t>所要額（融資対象部分の土地取得費）</t>
    <rPh sb="0" eb="2">
      <t>ショヨウ</t>
    </rPh>
    <rPh sb="2" eb="3">
      <t>ガク</t>
    </rPh>
    <phoneticPr fontId="19"/>
  </si>
  <si>
    <t>控除する補助金額（土地分)</t>
    <phoneticPr fontId="2"/>
  </si>
  <si>
    <t>今次融資限度額【土地】</t>
    <rPh sb="0" eb="2">
      <t>コンジ</t>
    </rPh>
    <rPh sb="2" eb="4">
      <t>ユウシ</t>
    </rPh>
    <rPh sb="4" eb="6">
      <t>ゲンド</t>
    </rPh>
    <rPh sb="6" eb="7">
      <t>ガク</t>
    </rPh>
    <rPh sb="8" eb="10">
      <t>トチ</t>
    </rPh>
    <phoneticPr fontId="19"/>
  </si>
  <si>
    <t>（4）その他借入金の借入条件等</t>
    <rPh sb="5" eb="6">
      <t>タ</t>
    </rPh>
    <rPh sb="6" eb="8">
      <t>カリイレ</t>
    </rPh>
    <rPh sb="8" eb="9">
      <t>キン</t>
    </rPh>
    <rPh sb="10" eb="12">
      <t>カリイレ</t>
    </rPh>
    <rPh sb="12" eb="14">
      <t>ジョウケン</t>
    </rPh>
    <rPh sb="14" eb="15">
      <t>トウ</t>
    </rPh>
    <phoneticPr fontId="2"/>
  </si>
  <si>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2"/>
  </si>
  <si>
    <t>その他借入金の借入先</t>
    <rPh sb="2" eb="3">
      <t>タ</t>
    </rPh>
    <rPh sb="3" eb="5">
      <t>カリイレ</t>
    </rPh>
    <rPh sb="5" eb="6">
      <t>キン</t>
    </rPh>
    <rPh sb="7" eb="9">
      <t>カリイレ</t>
    </rPh>
    <rPh sb="9" eb="10">
      <t>サキ</t>
    </rPh>
    <phoneticPr fontId="2"/>
  </si>
  <si>
    <t>借入金額</t>
    <phoneticPr fontId="2"/>
  </si>
  <si>
    <t>借入時期</t>
  </si>
  <si>
    <t>償還期間</t>
  </si>
  <si>
    <t>利息</t>
    <phoneticPr fontId="2"/>
  </si>
  <si>
    <t>協調融資</t>
    <phoneticPr fontId="2"/>
  </si>
  <si>
    <t>抵当権設定の有無</t>
    <rPh sb="0" eb="3">
      <t>テイトウケン</t>
    </rPh>
    <rPh sb="3" eb="5">
      <t>セッテイ</t>
    </rPh>
    <rPh sb="6" eb="8">
      <t>ウム</t>
    </rPh>
    <phoneticPr fontId="2"/>
  </si>
  <si>
    <t>（千円）</t>
    <phoneticPr fontId="2"/>
  </si>
  <si>
    <t>（うち据置期間）</t>
  </si>
  <si>
    <t>(有の場合)設定予定年月</t>
    <rPh sb="1" eb="2">
      <t>ア</t>
    </rPh>
    <rPh sb="3" eb="5">
      <t>バアイ</t>
    </rPh>
    <rPh sb="6" eb="8">
      <t>セッテイ</t>
    </rPh>
    <rPh sb="8" eb="10">
      <t>ヨテイ</t>
    </rPh>
    <rPh sb="10" eb="12">
      <t>ネンゲツ</t>
    </rPh>
    <phoneticPr fontId="2"/>
  </si>
  <si>
    <t xml:space="preserve">   </t>
  </si>
  <si>
    <t>月</t>
  </si>
  <si>
    <t xml:space="preserve">   </t>
    <phoneticPr fontId="2"/>
  </si>
  <si>
    <t>年</t>
    <phoneticPr fontId="2"/>
  </si>
  <si>
    <t>月</t>
    <phoneticPr fontId="2"/>
  </si>
  <si>
    <t>月）</t>
    <phoneticPr fontId="2"/>
  </si>
  <si>
    <t>金融機関名</t>
  </si>
  <si>
    <t>担当者職名・氏名</t>
    <phoneticPr fontId="2"/>
  </si>
  <si>
    <t>電話番号</t>
  </si>
  <si>
    <t>ＦＡＸ番号</t>
  </si>
  <si>
    <t>（</t>
  </si>
  <si>
    <t>）</t>
  </si>
  <si>
    <t>支店）</t>
    <phoneticPr fontId="2"/>
  </si>
  <si>
    <t>様</t>
  </si>
  <si>
    <t>【主要貸付利率表】</t>
    <rPh sb="1" eb="3">
      <t>シュヨウ</t>
    </rPh>
    <rPh sb="3" eb="5">
      <t>カシツケ</t>
    </rPh>
    <rPh sb="5" eb="7">
      <t>リリツ</t>
    </rPh>
    <rPh sb="7" eb="8">
      <t>ヒョウ</t>
    </rPh>
    <phoneticPr fontId="2"/>
  </si>
  <si>
    <t>介護関連施設</t>
    <rPh sb="0" eb="2">
      <t>カイゴ</t>
    </rPh>
    <rPh sb="2" eb="4">
      <t>カンレン</t>
    </rPh>
    <rPh sb="4" eb="6">
      <t>シセツ</t>
    </rPh>
    <phoneticPr fontId="2"/>
  </si>
  <si>
    <t>養成施設</t>
    <rPh sb="0" eb="2">
      <t>ヨウセイ</t>
    </rPh>
    <rPh sb="2" eb="4">
      <t>シセツ</t>
    </rPh>
    <phoneticPr fontId="2"/>
  </si>
  <si>
    <t>有料老人ホーム・等</t>
    <rPh sb="0" eb="2">
      <t>ユウリョウ</t>
    </rPh>
    <rPh sb="2" eb="4">
      <t>ロウジン</t>
    </rPh>
    <rPh sb="8" eb="9">
      <t>トウ</t>
    </rPh>
    <phoneticPr fontId="2"/>
  </si>
  <si>
    <t>企業主導型保育事業等</t>
    <rPh sb="0" eb="2">
      <t>キギョウ</t>
    </rPh>
    <rPh sb="2" eb="5">
      <t>シュドウガタ</t>
    </rPh>
    <rPh sb="5" eb="7">
      <t>ホイク</t>
    </rPh>
    <rPh sb="7" eb="9">
      <t>ジギョウ</t>
    </rPh>
    <rPh sb="9" eb="10">
      <t>トウ</t>
    </rPh>
    <phoneticPr fontId="2"/>
  </si>
  <si>
    <t>【協調融資】</t>
    <rPh sb="1" eb="3">
      <t>キョウチョウ</t>
    </rPh>
    <rPh sb="3" eb="5">
      <t>ユウシ</t>
    </rPh>
    <phoneticPr fontId="2"/>
  </si>
  <si>
    <t>【利息】</t>
    <rPh sb="1" eb="3">
      <t>リソク</t>
    </rPh>
    <phoneticPr fontId="2"/>
  </si>
  <si>
    <t>変動</t>
    <rPh sb="0" eb="2">
      <t>ヘンドウ</t>
    </rPh>
    <phoneticPr fontId="2"/>
  </si>
  <si>
    <t>完全固定</t>
    <rPh sb="0" eb="2">
      <t>カンゼン</t>
    </rPh>
    <rPh sb="2" eb="4">
      <t>コテイ</t>
    </rPh>
    <phoneticPr fontId="2"/>
  </si>
  <si>
    <t>当初1年固定以後変動</t>
    <rPh sb="0" eb="2">
      <t>トウショ</t>
    </rPh>
    <rPh sb="3" eb="4">
      <t>ネン</t>
    </rPh>
    <rPh sb="4" eb="6">
      <t>コテイ</t>
    </rPh>
    <rPh sb="6" eb="8">
      <t>イゴ</t>
    </rPh>
    <rPh sb="8" eb="10">
      <t>ヘンドウ</t>
    </rPh>
    <phoneticPr fontId="2"/>
  </si>
  <si>
    <t>当初2年固定以後変動</t>
    <rPh sb="0" eb="2">
      <t>トウショ</t>
    </rPh>
    <rPh sb="3" eb="4">
      <t>ネン</t>
    </rPh>
    <rPh sb="4" eb="6">
      <t>コテイ</t>
    </rPh>
    <rPh sb="6" eb="8">
      <t>イゴ</t>
    </rPh>
    <rPh sb="8" eb="10">
      <t>ヘンドウ</t>
    </rPh>
    <phoneticPr fontId="2"/>
  </si>
  <si>
    <t>当初3年固定以後変動</t>
    <rPh sb="0" eb="2">
      <t>トウショ</t>
    </rPh>
    <rPh sb="3" eb="4">
      <t>ネン</t>
    </rPh>
    <rPh sb="4" eb="6">
      <t>コテイ</t>
    </rPh>
    <rPh sb="6" eb="8">
      <t>イゴ</t>
    </rPh>
    <rPh sb="8" eb="10">
      <t>ヘンドウ</t>
    </rPh>
    <phoneticPr fontId="2"/>
  </si>
  <si>
    <t>当初4年固定以後変動</t>
    <rPh sb="0" eb="2">
      <t>トウショ</t>
    </rPh>
    <rPh sb="3" eb="4">
      <t>ネン</t>
    </rPh>
    <rPh sb="4" eb="6">
      <t>コテイ</t>
    </rPh>
    <rPh sb="6" eb="8">
      <t>イゴ</t>
    </rPh>
    <rPh sb="8" eb="10">
      <t>ヘンドウ</t>
    </rPh>
    <phoneticPr fontId="2"/>
  </si>
  <si>
    <t>当初5年固定以後変動</t>
    <rPh sb="0" eb="2">
      <t>トウショ</t>
    </rPh>
    <rPh sb="3" eb="4">
      <t>ネン</t>
    </rPh>
    <rPh sb="4" eb="6">
      <t>コテイ</t>
    </rPh>
    <rPh sb="6" eb="8">
      <t>イゴ</t>
    </rPh>
    <rPh sb="8" eb="10">
      <t>ヘンドウ</t>
    </rPh>
    <phoneticPr fontId="2"/>
  </si>
  <si>
    <t>当初6年固定以後変動</t>
    <rPh sb="0" eb="2">
      <t>トウショ</t>
    </rPh>
    <rPh sb="3" eb="4">
      <t>ネン</t>
    </rPh>
    <rPh sb="4" eb="6">
      <t>コテイ</t>
    </rPh>
    <rPh sb="6" eb="8">
      <t>イゴ</t>
    </rPh>
    <rPh sb="8" eb="10">
      <t>ヘンドウ</t>
    </rPh>
    <phoneticPr fontId="2"/>
  </si>
  <si>
    <t>当初7年固定以後変動</t>
    <rPh sb="0" eb="2">
      <t>トウショ</t>
    </rPh>
    <rPh sb="3" eb="4">
      <t>ネン</t>
    </rPh>
    <rPh sb="4" eb="6">
      <t>コテイ</t>
    </rPh>
    <rPh sb="6" eb="8">
      <t>イゴ</t>
    </rPh>
    <rPh sb="8" eb="10">
      <t>ヘンドウ</t>
    </rPh>
    <phoneticPr fontId="2"/>
  </si>
  <si>
    <t>当初8年固定以後変動</t>
    <rPh sb="0" eb="2">
      <t>トウショ</t>
    </rPh>
    <rPh sb="3" eb="4">
      <t>ネン</t>
    </rPh>
    <rPh sb="4" eb="6">
      <t>コテイ</t>
    </rPh>
    <rPh sb="6" eb="8">
      <t>イゴ</t>
    </rPh>
    <rPh sb="8" eb="10">
      <t>ヘンドウ</t>
    </rPh>
    <phoneticPr fontId="2"/>
  </si>
  <si>
    <t>当初9年固定以後変動</t>
    <rPh sb="0" eb="2">
      <t>トウショ</t>
    </rPh>
    <rPh sb="3" eb="4">
      <t>ネン</t>
    </rPh>
    <rPh sb="4" eb="6">
      <t>コテイ</t>
    </rPh>
    <rPh sb="6" eb="8">
      <t>イゴ</t>
    </rPh>
    <rPh sb="8" eb="10">
      <t>ヘンドウ</t>
    </rPh>
    <phoneticPr fontId="2"/>
  </si>
  <si>
    <t>当初10年固定以後変動</t>
    <rPh sb="0" eb="2">
      <t>トウショ</t>
    </rPh>
    <rPh sb="4" eb="5">
      <t>ネン</t>
    </rPh>
    <rPh sb="5" eb="7">
      <t>コテイ</t>
    </rPh>
    <rPh sb="7" eb="9">
      <t>イゴ</t>
    </rPh>
    <rPh sb="9" eb="11">
      <t>ヘンドウ</t>
    </rPh>
    <phoneticPr fontId="2"/>
  </si>
  <si>
    <t>当初11年固定以後変動</t>
    <rPh sb="0" eb="2">
      <t>トウショ</t>
    </rPh>
    <rPh sb="4" eb="5">
      <t>ネン</t>
    </rPh>
    <rPh sb="5" eb="7">
      <t>コテイ</t>
    </rPh>
    <rPh sb="7" eb="9">
      <t>イゴ</t>
    </rPh>
    <rPh sb="9" eb="11">
      <t>ヘンドウ</t>
    </rPh>
    <phoneticPr fontId="2"/>
  </si>
  <si>
    <t>当初12年固定以後変動</t>
    <rPh sb="0" eb="2">
      <t>トウショ</t>
    </rPh>
    <rPh sb="4" eb="5">
      <t>ネン</t>
    </rPh>
    <rPh sb="5" eb="7">
      <t>コテイ</t>
    </rPh>
    <rPh sb="7" eb="9">
      <t>イゴ</t>
    </rPh>
    <rPh sb="9" eb="11">
      <t>ヘンドウ</t>
    </rPh>
    <phoneticPr fontId="2"/>
  </si>
  <si>
    <t>当初13年固定以後変動</t>
    <rPh sb="0" eb="2">
      <t>トウショ</t>
    </rPh>
    <rPh sb="4" eb="5">
      <t>ネン</t>
    </rPh>
    <rPh sb="5" eb="7">
      <t>コテイ</t>
    </rPh>
    <rPh sb="7" eb="9">
      <t>イゴ</t>
    </rPh>
    <rPh sb="9" eb="11">
      <t>ヘンドウ</t>
    </rPh>
    <phoneticPr fontId="2"/>
  </si>
  <si>
    <t>当初14年固定以後変動</t>
    <rPh sb="0" eb="2">
      <t>トウショ</t>
    </rPh>
    <rPh sb="4" eb="5">
      <t>ネン</t>
    </rPh>
    <rPh sb="5" eb="7">
      <t>コテイ</t>
    </rPh>
    <rPh sb="7" eb="9">
      <t>イゴ</t>
    </rPh>
    <rPh sb="9" eb="11">
      <t>ヘンドウ</t>
    </rPh>
    <phoneticPr fontId="2"/>
  </si>
  <si>
    <t>当初15年固定以後変動</t>
    <rPh sb="0" eb="2">
      <t>トウショ</t>
    </rPh>
    <rPh sb="4" eb="5">
      <t>ネン</t>
    </rPh>
    <rPh sb="5" eb="7">
      <t>コテイ</t>
    </rPh>
    <rPh sb="7" eb="9">
      <t>イゴ</t>
    </rPh>
    <rPh sb="9" eb="11">
      <t>ヘンドウ</t>
    </rPh>
    <phoneticPr fontId="2"/>
  </si>
  <si>
    <t>当初16年固定以後変動</t>
    <rPh sb="0" eb="2">
      <t>トウショ</t>
    </rPh>
    <rPh sb="4" eb="5">
      <t>ネン</t>
    </rPh>
    <rPh sb="5" eb="7">
      <t>コテイ</t>
    </rPh>
    <rPh sb="7" eb="9">
      <t>イゴ</t>
    </rPh>
    <rPh sb="9" eb="11">
      <t>ヘンドウ</t>
    </rPh>
    <phoneticPr fontId="2"/>
  </si>
  <si>
    <t>当初17年固定以後変動</t>
    <rPh sb="0" eb="2">
      <t>トウショ</t>
    </rPh>
    <rPh sb="4" eb="5">
      <t>ネン</t>
    </rPh>
    <rPh sb="5" eb="7">
      <t>コテイ</t>
    </rPh>
    <rPh sb="7" eb="9">
      <t>イゴ</t>
    </rPh>
    <rPh sb="9" eb="11">
      <t>ヘンドウ</t>
    </rPh>
    <phoneticPr fontId="2"/>
  </si>
  <si>
    <t>当初18年固定以後変動</t>
    <rPh sb="0" eb="2">
      <t>トウショ</t>
    </rPh>
    <rPh sb="4" eb="5">
      <t>ネン</t>
    </rPh>
    <rPh sb="5" eb="7">
      <t>コテイ</t>
    </rPh>
    <rPh sb="7" eb="9">
      <t>イゴ</t>
    </rPh>
    <rPh sb="9" eb="11">
      <t>ヘンドウ</t>
    </rPh>
    <phoneticPr fontId="2"/>
  </si>
  <si>
    <t>当初19年固定以後変動</t>
    <rPh sb="0" eb="2">
      <t>トウショ</t>
    </rPh>
    <rPh sb="4" eb="5">
      <t>ネン</t>
    </rPh>
    <rPh sb="5" eb="7">
      <t>コテイ</t>
    </rPh>
    <rPh sb="7" eb="9">
      <t>イゴ</t>
    </rPh>
    <rPh sb="9" eb="11">
      <t>ヘンドウ</t>
    </rPh>
    <phoneticPr fontId="2"/>
  </si>
  <si>
    <t>当初20年固定以後変動</t>
    <rPh sb="0" eb="2">
      <t>トウショ</t>
    </rPh>
    <rPh sb="4" eb="5">
      <t>ネン</t>
    </rPh>
    <rPh sb="5" eb="7">
      <t>コテイ</t>
    </rPh>
    <rPh sb="7" eb="9">
      <t>イゴ</t>
    </rPh>
    <rPh sb="9" eb="11">
      <t>ヘンドウ</t>
    </rPh>
    <phoneticPr fontId="2"/>
  </si>
  <si>
    <t>【抵当権設定の有無】</t>
    <rPh sb="1" eb="4">
      <t>テイトウケン</t>
    </rPh>
    <rPh sb="4" eb="6">
      <t>セッテイ</t>
    </rPh>
    <rPh sb="7" eb="9">
      <t>ウム</t>
    </rPh>
    <phoneticPr fontId="2"/>
  </si>
  <si>
    <t>有り</t>
    <rPh sb="0" eb="1">
      <t>ア</t>
    </rPh>
    <phoneticPr fontId="2"/>
  </si>
  <si>
    <t>無し</t>
    <rPh sb="0" eb="1">
      <t>ナ</t>
    </rPh>
    <phoneticPr fontId="2"/>
  </si>
  <si>
    <t>□工業地域　□工業専用地域　</t>
    <rPh sb="1" eb="3">
      <t>コウギョウ</t>
    </rPh>
    <rPh sb="3" eb="5">
      <t>チイキ</t>
    </rPh>
    <rPh sb="7" eb="9">
      <t>コウギョウ</t>
    </rPh>
    <rPh sb="9" eb="11">
      <t>センヨウ</t>
    </rPh>
    <rPh sb="11" eb="13">
      <t>チイキ</t>
    </rPh>
    <phoneticPr fontId="2"/>
  </si>
  <si>
    <r>
      <t>・事業費欄には大規模修繕と設備導入費用の両方を記載してください。
・介護ロボット等をリースとする場合、令和</t>
    </r>
    <r>
      <rPr>
        <sz val="10"/>
        <color rgb="FFFF0000"/>
        <rFont val="ＭＳ Ｐゴシック"/>
        <family val="3"/>
        <charset val="128"/>
      </rPr>
      <t>７</t>
    </r>
    <r>
      <rPr>
        <sz val="10"/>
        <color theme="1"/>
        <rFont val="ＭＳ Ｐゴシック"/>
        <family val="3"/>
        <charset val="128"/>
      </rPr>
      <t>年度分のみを記載してください。</t>
    </r>
    <rPh sb="1" eb="4">
      <t>ジギョウヒ</t>
    </rPh>
    <rPh sb="4" eb="5">
      <t>ラン</t>
    </rPh>
    <rPh sb="7" eb="10">
      <t>ダイキボ</t>
    </rPh>
    <rPh sb="10" eb="12">
      <t>シュウゼン</t>
    </rPh>
    <rPh sb="13" eb="15">
      <t>セツビ</t>
    </rPh>
    <rPh sb="15" eb="17">
      <t>ドウニュウ</t>
    </rPh>
    <rPh sb="17" eb="19">
      <t>ヒヨウ</t>
    </rPh>
    <rPh sb="20" eb="22">
      <t>リョウホウ</t>
    </rPh>
    <rPh sb="23" eb="25">
      <t>キサイ</t>
    </rPh>
    <rPh sb="34" eb="36">
      <t>カイゴ</t>
    </rPh>
    <rPh sb="40" eb="41">
      <t>ナド</t>
    </rPh>
    <rPh sb="48" eb="50">
      <t>バアイ</t>
    </rPh>
    <rPh sb="51" eb="53">
      <t>レイワ</t>
    </rPh>
    <rPh sb="54" eb="56">
      <t>ネンド</t>
    </rPh>
    <rPh sb="56" eb="57">
      <t>ブン</t>
    </rPh>
    <rPh sb="60" eb="62">
      <t>キサイ</t>
    </rPh>
    <phoneticPr fontId="2"/>
  </si>
  <si>
    <r>
      <t>代表者名、</t>
    </r>
    <r>
      <rPr>
        <sz val="10"/>
        <rFont val="ＭＳ Ｐゴシック"/>
        <family val="3"/>
        <charset val="128"/>
      </rPr>
      <t>役職名を記載してください。</t>
    </r>
    <rPh sb="0" eb="3">
      <t>ダイヒョウシャ</t>
    </rPh>
    <rPh sb="3" eb="4">
      <t>メイ</t>
    </rPh>
    <rPh sb="5" eb="7">
      <t>ヤクショク</t>
    </rPh>
    <rPh sb="7" eb="8">
      <t>メイ</t>
    </rPh>
    <rPh sb="9" eb="11">
      <t>キサイ</t>
    </rPh>
    <phoneticPr fontId="2"/>
  </si>
  <si>
    <t>福祉医療機構借入申込計画概要（福祉医療機構から借り入れる場合）★</t>
    <rPh sb="0" eb="2">
      <t>フクシ</t>
    </rPh>
    <rPh sb="2" eb="4">
      <t>イリョウ</t>
    </rPh>
    <rPh sb="4" eb="6">
      <t>キコウ</t>
    </rPh>
    <rPh sb="6" eb="7">
      <t>シャク</t>
    </rPh>
    <rPh sb="7" eb="8">
      <t>ニュウ</t>
    </rPh>
    <rPh sb="8" eb="10">
      <t>モウシコミ</t>
    </rPh>
    <rPh sb="10" eb="12">
      <t>ケイカク</t>
    </rPh>
    <rPh sb="12" eb="14">
      <t>ガイヨウ</t>
    </rPh>
    <rPh sb="15" eb="17">
      <t>フクシ</t>
    </rPh>
    <rPh sb="17" eb="19">
      <t>イリョウ</t>
    </rPh>
    <rPh sb="19" eb="21">
      <t>キコウ</t>
    </rPh>
    <phoneticPr fontId="2"/>
  </si>
  <si>
    <r>
      <t>□第１種住居地域　□第２種住居地域　</t>
    </r>
    <r>
      <rPr>
        <strike/>
        <sz val="11"/>
        <rFont val="ＭＳ Ｐゴシック"/>
        <family val="3"/>
        <charset val="128"/>
      </rPr>
      <t>□準住居地域</t>
    </r>
    <r>
      <rPr>
        <sz val="11"/>
        <rFont val="ＭＳ Ｐゴシック"/>
        <family val="3"/>
        <charset val="128"/>
      </rPr>
      <t>　</t>
    </r>
    <r>
      <rPr>
        <strike/>
        <sz val="11"/>
        <rFont val="ＭＳ Ｐゴシック"/>
        <family val="3"/>
        <charset val="128"/>
      </rPr>
      <t>□田園住居地域</t>
    </r>
    <rPh sb="1" eb="2">
      <t>ダイ</t>
    </rPh>
    <rPh sb="3" eb="4">
      <t>シュ</t>
    </rPh>
    <rPh sb="4" eb="6">
      <t>ジュウキョ</t>
    </rPh>
    <rPh sb="6" eb="8">
      <t>チイキ</t>
    </rPh>
    <rPh sb="10" eb="11">
      <t>ダイ</t>
    </rPh>
    <rPh sb="12" eb="13">
      <t>シュ</t>
    </rPh>
    <rPh sb="13" eb="15">
      <t>ジュウキョ</t>
    </rPh>
    <rPh sb="15" eb="17">
      <t>チイキ</t>
    </rPh>
    <rPh sb="19" eb="20">
      <t>ジュン</t>
    </rPh>
    <rPh sb="20" eb="22">
      <t>ジュウキョ</t>
    </rPh>
    <rPh sb="22" eb="24">
      <t>チイキ</t>
    </rPh>
    <rPh sb="26" eb="28">
      <t>デンエン</t>
    </rPh>
    <rPh sb="28" eb="30">
      <t>ジュウキョ</t>
    </rPh>
    <rPh sb="30" eb="32">
      <t>チイキ</t>
    </rPh>
    <phoneticPr fontId="2"/>
  </si>
  <si>
    <r>
      <t xml:space="preserve">    □介護ロボット・ＩＣＴ機器一覧表</t>
    </r>
    <r>
      <rPr>
        <sz val="11"/>
        <rFont val="ＭＳ Ｐゴシック"/>
        <family val="3"/>
        <charset val="128"/>
      </rPr>
      <t>（⑨を集約した経費内訳書）</t>
    </r>
    <phoneticPr fontId="2"/>
  </si>
  <si>
    <t xml:space="preserve"> □福祉医療機構借入申込計画概要（福祉医療機構から借り入れる場合）</t>
    <rPh sb="10" eb="12">
      <t>モウシコミ</t>
    </rPh>
    <rPh sb="12" eb="14">
      <t>ケイカク</t>
    </rPh>
    <rPh sb="14" eb="16">
      <t>ガイヨウ</t>
    </rPh>
    <rPh sb="17" eb="19">
      <t>フクシ</t>
    </rPh>
    <rPh sb="19" eb="21">
      <t>イリョウ</t>
    </rPh>
    <rPh sb="21" eb="23">
      <t>キコウ</t>
    </rPh>
    <rPh sb="25" eb="26">
      <t>カ</t>
    </rPh>
    <rPh sb="27" eb="28">
      <t>イ</t>
    </rPh>
    <rPh sb="30" eb="32">
      <t>バアイ</t>
    </rPh>
    <phoneticPr fontId="2"/>
  </si>
  <si>
    <t>（注）会計年度です。</t>
    <phoneticPr fontId="2"/>
  </si>
  <si>
    <t>添付書類　（添付した書類について、□欄にチェックを入れること）</t>
    <phoneticPr fontId="2"/>
  </si>
  <si>
    <t>添付書類　（添付した書類について、□欄にチェックを入れること）</t>
    <phoneticPr fontId="2"/>
  </si>
  <si>
    <t>□耐火建築物　　　□準耐火建築物（　　　　　　　）　　　□その他　　　</t>
  </si>
  <si>
    <t>提出書類目録（老人福祉施設等整備事業計画書(令和８年度介護施設等の大規模修繕の際にあわせて行う介護ロボット・ＩＣＴ設備整備分)）</t>
    <rPh sb="7" eb="9">
      <t>ロウジン</t>
    </rPh>
    <rPh sb="13" eb="14">
      <t>ナド</t>
    </rPh>
    <rPh sb="22" eb="24">
      <t>レイワ</t>
    </rPh>
    <rPh sb="25" eb="27">
      <t>ネンド</t>
    </rPh>
    <rPh sb="27" eb="29">
      <t>カイゴ</t>
    </rPh>
    <rPh sb="29" eb="32">
      <t>シセツナド</t>
    </rPh>
    <rPh sb="33" eb="36">
      <t>ダイキボ</t>
    </rPh>
    <rPh sb="36" eb="38">
      <t>シュウゼン</t>
    </rPh>
    <rPh sb="39" eb="40">
      <t>サイ</t>
    </rPh>
    <rPh sb="45" eb="46">
      <t>オコナ</t>
    </rPh>
    <rPh sb="47" eb="49">
      <t>カイゴ</t>
    </rPh>
    <rPh sb="57" eb="59">
      <t>セツビ</t>
    </rPh>
    <rPh sb="59" eb="61">
      <t>セイビ</t>
    </rPh>
    <rPh sb="61" eb="62">
      <t>ブン</t>
    </rPh>
    <phoneticPr fontId="2"/>
  </si>
  <si>
    <t>老人福祉施設等整備事業計画書（令和８年度介護施設等の大規模修繕の際にあわせて行う介護ロボット・ＩＣＴ設備整備分）</t>
    <rPh sb="0" eb="2">
      <t>ロウジン</t>
    </rPh>
    <rPh sb="2" eb="4">
      <t>フクシ</t>
    </rPh>
    <rPh sb="4" eb="6">
      <t>シセツ</t>
    </rPh>
    <rPh sb="6" eb="7">
      <t>ナド</t>
    </rPh>
    <rPh sb="7" eb="9">
      <t>セイビ</t>
    </rPh>
    <rPh sb="9" eb="11">
      <t>ジギョウ</t>
    </rPh>
    <rPh sb="11" eb="13">
      <t>ケイカク</t>
    </rPh>
    <rPh sb="13" eb="14">
      <t>ショ</t>
    </rPh>
    <rPh sb="18" eb="20">
      <t>ネンド</t>
    </rPh>
    <rPh sb="20" eb="22">
      <t>カイゴ</t>
    </rPh>
    <rPh sb="22" eb="25">
      <t>シセツナド</t>
    </rPh>
    <rPh sb="26" eb="29">
      <t>ダイキボ</t>
    </rPh>
    <rPh sb="29" eb="31">
      <t>シュウゼン</t>
    </rPh>
    <rPh sb="32" eb="33">
      <t>サイ</t>
    </rPh>
    <rPh sb="38" eb="39">
      <t>オコナ</t>
    </rPh>
    <rPh sb="40" eb="42">
      <t>カイゴ</t>
    </rPh>
    <rPh sb="50" eb="52">
      <t>セツビ</t>
    </rPh>
    <rPh sb="52" eb="54">
      <t>セイビ</t>
    </rPh>
    <rPh sb="54" eb="55">
      <t>フン</t>
    </rPh>
    <phoneticPr fontId="2"/>
  </si>
  <si>
    <r>
      <t>　　□</t>
    </r>
    <r>
      <rPr>
        <sz val="11"/>
        <rFont val="ＭＳ Ｐゴシック"/>
        <family val="3"/>
        <charset val="128"/>
      </rPr>
      <t>建物の登記事項証明書（全部事項証明書）</t>
    </r>
    <rPh sb="3" eb="5">
      <t>タテモノ</t>
    </rPh>
    <rPh sb="14" eb="16">
      <t>ゼンブ</t>
    </rPh>
    <rPh sb="20" eb="21">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</si>
</sst>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6" formatCode="#,##0_ "/>
    <numFmt numFmtId="177" formatCode="#,##0_);[Red]\(#,##0\)"/>
    <numFmt numFmtId="178" formatCode="#,##0.00_);[Red]\(#,##0.00\)"/>
    <numFmt numFmtId="179" formatCode="#,##0.00_ "/>
    <numFmt numFmtId="180" formatCode="0_ "/>
    <numFmt numFmtId="181" formatCode="0.0%"/>
    <numFmt numFmtId="182" formatCode="#,##0.0;[Red]\-#,##0.0"/>
    <numFmt numFmtId="183" formatCode="#,###&quot;円&quot;"/>
    <numFmt numFmtId="184" formatCode="0.0000"/>
    <numFmt numFmtId="185" formatCode="0&quot;年度&quot;"/>
    <numFmt numFmtId="186" formatCode="0.000%"/>
    <numFmt numFmtId="187" formatCode="0.000_ "/>
    <numFmt numFmtId="188" formatCode="#,##0.000"/>
    <numFmt numFmtId="189" formatCode="#,##0.000;[Red]\-#,##0.000"/>
    <numFmt numFmtId="190" formatCode="yyyy&quot;年&quot;m&quot;月&quot;;@"/>
  </numFmts>
  <fonts count="137">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9"/>
      <name val="ＭＳ Ｐゴシック"/>
      <family val="3"/>
      <charset val="128"/>
    </font>
    <font>
      <u/>
      <sz val="11"/>
      <name val="ＭＳ Ｐゴシック"/>
      <family val="3"/>
      <charset val="128"/>
    </font>
    <font>
      <b/>
      <sz val="11"/>
      <name val="ＭＳ Ｐゴシック"/>
      <family val="3"/>
      <charset val="128"/>
    </font>
    <font>
      <sz val="10"/>
      <name val="ＭＳ Ｐゴシック"/>
      <family val="3"/>
      <charset val="128"/>
    </font>
    <font>
      <sz val="8"/>
      <name val="ＭＳ Ｐ明朝"/>
      <family val="1"/>
      <charset val="128"/>
    </font>
    <font>
      <sz val="14"/>
      <name val="ＭＳ Ｐ明朝"/>
      <family val="1"/>
      <charset val="128"/>
    </font>
    <font>
      <sz val="7"/>
      <name val="ＭＳ Ｐ明朝"/>
      <family val="1"/>
      <charset val="128"/>
    </font>
    <font>
      <sz val="16"/>
      <name val="ＭＳ Ｐ明朝"/>
      <family val="1"/>
      <charset val="128"/>
    </font>
    <font>
      <sz val="11"/>
      <name val="ＭＳ Ｐ明朝"/>
      <family val="1"/>
      <charset val="128"/>
    </font>
    <font>
      <sz val="14"/>
      <name val="ＭＳ Ｐゴシック"/>
      <family val="3"/>
      <charset val="128"/>
    </font>
    <font>
      <sz val="10"/>
      <name val="ＭＳ Ｐ明朝"/>
      <family val="1"/>
      <charset val="128"/>
    </font>
    <font>
      <sz val="9"/>
      <color indexed="81"/>
      <name val="ＭＳ Ｐゴシック"/>
      <family val="3"/>
      <charset val="128"/>
    </font>
    <font>
      <sz val="11"/>
      <color indexed="10"/>
      <name val="ＭＳ Ｐゴシック"/>
      <family val="3"/>
      <charset val="128"/>
    </font>
    <font>
      <sz val="11"/>
      <name val="ＭＳ 明朝"/>
      <family val="1"/>
      <charset val="128"/>
    </font>
    <font>
      <sz val="10.5"/>
      <name val="ＭＳ Ｐ明朝"/>
      <family val="1"/>
      <charset val="128"/>
    </font>
    <font>
      <sz val="6"/>
      <name val="ＭＳ 明朝"/>
      <family val="1"/>
      <charset val="128"/>
    </font>
    <font>
      <sz val="10"/>
      <name val="ＭＳ 明朝"/>
      <family val="1"/>
      <charset val="128"/>
    </font>
    <font>
      <sz val="9"/>
      <name val="ＭＳ 明朝"/>
      <family val="1"/>
      <charset val="128"/>
    </font>
    <font>
      <sz val="8"/>
      <name val="ＭＳ 明朝"/>
      <family val="1"/>
      <charset val="128"/>
    </font>
    <font>
      <b/>
      <sz val="18"/>
      <color indexed="10"/>
      <name val="ＭＳ Ｐ明朝"/>
      <family val="1"/>
      <charset val="128"/>
    </font>
    <font>
      <b/>
      <sz val="11"/>
      <name val="ＭＳ 明朝"/>
      <family val="1"/>
      <charset val="128"/>
    </font>
    <font>
      <sz val="9"/>
      <name val="ＭＳ Ｐ明朝"/>
      <family val="1"/>
      <charset val="128"/>
    </font>
    <font>
      <sz val="11"/>
      <name val="ＭＳ Ｐゴシック"/>
      <family val="3"/>
      <charset val="128"/>
    </font>
    <font>
      <sz val="11"/>
      <color indexed="8"/>
      <name val="ＭＳ Ｐゴシック"/>
      <family val="3"/>
      <charset val="128"/>
    </font>
    <font>
      <sz val="10.5"/>
      <name val="ＭＳ Ｐゴシック"/>
      <family val="3"/>
      <charset val="128"/>
    </font>
    <font>
      <b/>
      <sz val="14"/>
      <name val="ＭＳ ゴシック"/>
      <family val="3"/>
      <charset val="128"/>
    </font>
    <font>
      <sz val="11"/>
      <color indexed="81"/>
      <name val="ＭＳ Ｐゴシック"/>
      <family val="3"/>
      <charset val="128"/>
    </font>
    <font>
      <sz val="11"/>
      <color indexed="81"/>
      <name val="ＭＳ ゴシック"/>
      <family val="3"/>
      <charset val="128"/>
    </font>
    <font>
      <sz val="11"/>
      <color indexed="10"/>
      <name val="ＭＳ Ｐ明朝"/>
      <family val="1"/>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明朝"/>
      <family val="1"/>
      <charset val="128"/>
    </font>
    <font>
      <sz val="10"/>
      <name val="ＭＳ ゴシック"/>
      <family val="3"/>
      <charset val="128"/>
    </font>
    <font>
      <sz val="12"/>
      <name val="ＭＳ 明朝"/>
      <family val="1"/>
      <charset val="128"/>
    </font>
    <font>
      <b/>
      <sz val="11"/>
      <name val="ＭＳ ゴシック"/>
      <family val="3"/>
      <charset val="128"/>
    </font>
    <font>
      <sz val="10"/>
      <color indexed="8"/>
      <name val="ＭＳ Ｐゴシック"/>
      <family val="3"/>
      <charset val="128"/>
    </font>
    <font>
      <sz val="11"/>
      <color indexed="8"/>
      <name val="ＭＳ Ｐ明朝"/>
      <family val="1"/>
      <charset val="128"/>
    </font>
    <font>
      <sz val="16"/>
      <name val="ＭＳ 明朝"/>
      <family val="1"/>
      <charset val="128"/>
    </font>
    <font>
      <i/>
      <sz val="9"/>
      <name val="ＭＳ ゴシック"/>
      <family val="3"/>
      <charset val="128"/>
    </font>
    <font>
      <sz val="7.5"/>
      <name val="ＭＳ 明朝"/>
      <family val="1"/>
      <charset val="128"/>
    </font>
    <font>
      <sz val="5"/>
      <name val="ＭＳ 明朝"/>
      <family val="1"/>
      <charset val="128"/>
    </font>
    <font>
      <b/>
      <sz val="11"/>
      <color indexed="10"/>
      <name val="ＭＳ Ｐ明朝"/>
      <family val="1"/>
      <charset val="128"/>
    </font>
    <font>
      <sz val="8"/>
      <name val="ＭＳ ゴシック"/>
      <family val="3"/>
      <charset val="128"/>
    </font>
    <font>
      <sz val="9"/>
      <name val="ＭＳ ゴシック"/>
      <family val="3"/>
      <charset val="128"/>
    </font>
    <font>
      <sz val="11"/>
      <color indexed="12"/>
      <name val="ＭＳ ゴシック"/>
      <family val="3"/>
      <charset val="128"/>
    </font>
    <font>
      <b/>
      <sz val="11"/>
      <color indexed="12"/>
      <name val="ＭＳ Ｐ明朝"/>
      <family val="1"/>
      <charset val="128"/>
    </font>
    <font>
      <sz val="11"/>
      <color indexed="12"/>
      <name val="ＭＳ 明朝"/>
      <family val="1"/>
      <charset val="128"/>
    </font>
    <font>
      <sz val="11"/>
      <color indexed="10"/>
      <name val="ＭＳ 明朝"/>
      <family val="1"/>
      <charset val="128"/>
    </font>
    <font>
      <sz val="10"/>
      <color indexed="8"/>
      <name val="HG丸ｺﾞｼｯｸM-PRO"/>
      <family val="3"/>
      <charset val="128"/>
    </font>
    <font>
      <sz val="11"/>
      <color indexed="8"/>
      <name val="HG丸ｺﾞｼｯｸM-PRO"/>
      <family val="3"/>
      <charset val="128"/>
    </font>
    <font>
      <sz val="11"/>
      <color indexed="8"/>
      <name val="ＭＳ ゴシック"/>
      <family val="3"/>
      <charset val="128"/>
    </font>
    <font>
      <b/>
      <sz val="11"/>
      <color indexed="8"/>
      <name val="ＭＳ 明朝"/>
      <family val="1"/>
      <charset val="128"/>
    </font>
    <font>
      <b/>
      <sz val="12"/>
      <name val="ＭＳ Ｐゴシック"/>
      <family val="3"/>
      <charset val="128"/>
    </font>
    <font>
      <sz val="9"/>
      <color indexed="8"/>
      <name val="ＭＳ Ｐゴシック"/>
      <family val="3"/>
      <charset val="128"/>
    </font>
    <font>
      <b/>
      <sz val="10.5"/>
      <color indexed="36"/>
      <name val="ＭＳ Ｐ明朝"/>
      <family val="1"/>
      <charset val="128"/>
    </font>
    <font>
      <u/>
      <sz val="11"/>
      <name val="ＭＳ 明朝"/>
      <family val="1"/>
      <charset val="128"/>
    </font>
    <font>
      <sz val="11"/>
      <color indexed="12"/>
      <name val="ＭＳ Ｐゴシック"/>
      <family val="3"/>
      <charset val="128"/>
    </font>
    <font>
      <sz val="18"/>
      <name val="ＭＳ ゴシック"/>
      <family val="3"/>
      <charset val="128"/>
    </font>
    <font>
      <sz val="12"/>
      <name val="ＭＳ Ｐ明朝"/>
      <family val="1"/>
      <charset val="128"/>
    </font>
    <font>
      <sz val="12"/>
      <color indexed="8"/>
      <name val="ＭＳ Ｐ明朝"/>
      <family val="1"/>
      <charset val="128"/>
    </font>
    <font>
      <sz val="10"/>
      <color indexed="8"/>
      <name val="ＭＳ Ｐ明朝"/>
      <family val="1"/>
      <charset val="128"/>
    </font>
    <font>
      <sz val="10"/>
      <color indexed="12"/>
      <name val="ＭＳ Ｐ明朝"/>
      <family val="1"/>
      <charset val="128"/>
    </font>
    <font>
      <b/>
      <sz val="11"/>
      <color rgb="FF7030A0"/>
      <name val="ＭＳ Ｐゴシック"/>
      <family val="3"/>
      <charset val="128"/>
    </font>
    <font>
      <sz val="11"/>
      <color rgb="FFFF0000"/>
      <name val="ＭＳ Ｐゴシック"/>
      <family val="3"/>
      <charset val="128"/>
    </font>
    <font>
      <sz val="11"/>
      <color theme="1"/>
      <name val="ＭＳ Ｐゴシック"/>
      <family val="3"/>
      <charset val="128"/>
      <scheme val="minor"/>
    </font>
    <font>
      <sz val="11"/>
      <color theme="1"/>
      <name val="ＭＳ Ｐ明朝"/>
      <family val="1"/>
      <charset val="128"/>
    </font>
    <font>
      <sz val="11"/>
      <color theme="1"/>
      <name val="ＭＳ Ｐゴシック"/>
      <family val="3"/>
      <charset val="128"/>
    </font>
    <font>
      <sz val="6"/>
      <name val="ＭＳ Ｐゴシック"/>
      <family val="2"/>
      <charset val="128"/>
      <scheme val="minor"/>
    </font>
    <font>
      <sz val="11"/>
      <color theme="1"/>
      <name val="ＭＳ Ｐゴシック"/>
      <family val="2"/>
      <scheme val="minor"/>
    </font>
    <font>
      <sz val="14"/>
      <name val="ＭＳ ゴシック"/>
      <family val="3"/>
      <charset val="128"/>
    </font>
    <font>
      <sz val="18"/>
      <name val="ＭＳ Ｐ明朝"/>
      <family val="1"/>
      <charset val="128"/>
    </font>
    <font>
      <b/>
      <sz val="16"/>
      <name val="ＭＳ Ｐ明朝"/>
      <family val="1"/>
      <charset val="128"/>
    </font>
    <font>
      <sz val="16"/>
      <name val="HGPｺﾞｼｯｸE"/>
      <family val="3"/>
      <charset val="128"/>
    </font>
    <font>
      <sz val="11"/>
      <color indexed="12"/>
      <name val="ＭＳ Ｐ明朝"/>
      <family val="1"/>
      <charset val="128"/>
    </font>
    <font>
      <sz val="10"/>
      <color theme="1"/>
      <name val="ＭＳ Ｐゴシック"/>
      <family val="3"/>
      <charset val="128"/>
    </font>
    <font>
      <sz val="20"/>
      <name val="ＭＳ ゴシック"/>
      <family val="3"/>
      <charset val="128"/>
    </font>
    <font>
      <u/>
      <sz val="9"/>
      <name val="ＭＳ Ｐゴシック"/>
      <family val="3"/>
      <charset val="128"/>
    </font>
    <font>
      <sz val="8"/>
      <name val="ＭＳ Ｐゴシック"/>
      <family val="3"/>
      <charset val="128"/>
    </font>
    <font>
      <sz val="14"/>
      <color theme="1"/>
      <name val="ＭＳ Ｐゴシック"/>
      <family val="3"/>
      <charset val="128"/>
    </font>
    <font>
      <sz val="14"/>
      <color theme="1"/>
      <name val="ＭＳ Ｐゴシック"/>
      <family val="3"/>
      <charset val="128"/>
      <scheme val="minor"/>
    </font>
    <font>
      <sz val="6"/>
      <color theme="1"/>
      <name val="ＭＳ Ｐゴシック"/>
      <family val="3"/>
      <charset val="128"/>
    </font>
    <font>
      <b/>
      <sz val="11"/>
      <color theme="1"/>
      <name val="ＭＳ Ｐゴシック"/>
      <family val="3"/>
      <charset val="128"/>
    </font>
    <font>
      <sz val="11"/>
      <name val="明朝"/>
      <family val="1"/>
      <charset val="128"/>
    </font>
    <font>
      <b/>
      <sz val="11"/>
      <color theme="1"/>
      <name val="ＭＳ Ｐゴシック"/>
      <family val="3"/>
    </font>
    <font>
      <sz val="10"/>
      <name val="ＭＳ ゴシック"/>
      <family val="3"/>
    </font>
    <font>
      <sz val="11"/>
      <name val="ＭＳ Ｐゴシック"/>
      <family val="3"/>
    </font>
    <font>
      <b/>
      <sz val="14"/>
      <color rgb="FFFFFF00"/>
      <name val="メイリオ"/>
      <family val="3"/>
      <charset val="128"/>
    </font>
    <font>
      <sz val="11"/>
      <color theme="1"/>
      <name val="メイリオ"/>
      <family val="3"/>
      <charset val="128"/>
    </font>
    <font>
      <b/>
      <sz val="14"/>
      <color indexed="8"/>
      <name val="Meiryo UI"/>
      <family val="3"/>
      <charset val="128"/>
    </font>
    <font>
      <b/>
      <sz val="11"/>
      <color indexed="8"/>
      <name val="Meiryo UI"/>
      <family val="3"/>
      <charset val="128"/>
    </font>
    <font>
      <sz val="11"/>
      <color theme="1"/>
      <name val="Meiryo UI"/>
      <family val="3"/>
      <charset val="128"/>
    </font>
    <font>
      <sz val="12"/>
      <color indexed="8"/>
      <name val="Meiryo UI"/>
      <family val="3"/>
      <charset val="128"/>
    </font>
    <font>
      <sz val="10"/>
      <color indexed="8"/>
      <name val="Meiryo UI"/>
      <family val="3"/>
      <charset val="128"/>
    </font>
    <font>
      <sz val="9"/>
      <color indexed="8"/>
      <name val="Meiryo UI"/>
      <family val="3"/>
      <charset val="128"/>
    </font>
    <font>
      <sz val="11"/>
      <name val="Meiryo UI"/>
      <family val="3"/>
      <charset val="128"/>
    </font>
    <font>
      <sz val="14"/>
      <color theme="1"/>
      <name val="Meiryo UI"/>
      <family val="3"/>
      <charset val="128"/>
    </font>
    <font>
      <sz val="14"/>
      <color indexed="8"/>
      <name val="Meiryo UI"/>
      <family val="3"/>
      <charset val="128"/>
    </font>
    <font>
      <sz val="12"/>
      <name val="Meiryo UI"/>
      <family val="3"/>
      <charset val="128"/>
    </font>
    <font>
      <sz val="14"/>
      <name val="Meiryo UI"/>
      <family val="3"/>
      <charset val="128"/>
    </font>
    <font>
      <sz val="8"/>
      <name val="Meiryo UI"/>
      <family val="3"/>
      <charset val="128"/>
    </font>
    <font>
      <sz val="14"/>
      <name val="メイリオ"/>
      <family val="3"/>
      <charset val="128"/>
    </font>
    <font>
      <sz val="14"/>
      <color theme="1"/>
      <name val="メイリオ"/>
      <family val="3"/>
      <charset val="128"/>
    </font>
    <font>
      <b/>
      <sz val="12"/>
      <name val="メイリオ"/>
      <family val="3"/>
      <charset val="128"/>
    </font>
    <font>
      <sz val="9"/>
      <name val="メイリオ"/>
      <family val="3"/>
      <charset val="128"/>
    </font>
    <font>
      <sz val="8"/>
      <name val="メイリオ"/>
      <family val="3"/>
      <charset val="128"/>
    </font>
    <font>
      <b/>
      <sz val="8"/>
      <name val="メイリオ"/>
      <family val="3"/>
      <charset val="128"/>
    </font>
    <font>
      <sz val="8"/>
      <color theme="1"/>
      <name val="メイリオ"/>
      <family val="3"/>
      <charset val="128"/>
    </font>
    <font>
      <sz val="12"/>
      <name val="メイリオ"/>
      <family val="3"/>
      <charset val="128"/>
    </font>
    <font>
      <sz val="9"/>
      <color theme="1"/>
      <name val="メイリオ"/>
      <family val="3"/>
      <charset val="128"/>
    </font>
    <font>
      <sz val="12"/>
      <color theme="1"/>
      <name val="メイリオ"/>
      <family val="3"/>
      <charset val="128"/>
    </font>
    <font>
      <b/>
      <sz val="12"/>
      <color theme="1"/>
      <name val="メイリオ"/>
      <family val="3"/>
      <charset val="128"/>
    </font>
    <font>
      <sz val="11"/>
      <name val="メイリオ"/>
      <family val="3"/>
      <charset val="128"/>
    </font>
    <font>
      <b/>
      <sz val="12"/>
      <name val="Meiryo UI"/>
      <family val="3"/>
      <charset val="128"/>
    </font>
    <font>
      <sz val="10"/>
      <name val="メイリオ"/>
      <family val="3"/>
      <charset val="128"/>
    </font>
    <font>
      <sz val="12"/>
      <color indexed="8"/>
      <name val="メイリオ"/>
      <family val="3"/>
      <charset val="128"/>
    </font>
    <font>
      <sz val="7"/>
      <name val="メイリオ"/>
      <family val="3"/>
      <charset val="128"/>
    </font>
    <font>
      <sz val="13"/>
      <name val="メイリオ"/>
      <family val="3"/>
      <charset val="128"/>
    </font>
    <font>
      <sz val="9"/>
      <color indexed="81"/>
      <name val="MS P ゴシック"/>
      <family val="3"/>
      <charset val="128"/>
    </font>
    <font>
      <sz val="10"/>
      <color rgb="FFFF0000"/>
      <name val="ＭＳ Ｐゴシック"/>
      <family val="3"/>
      <charset val="128"/>
    </font>
    <font>
      <strike/>
      <sz val="11"/>
      <name val="ＭＳ Ｐゴシック"/>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
      <patternFill patternType="solid">
        <fgColor indexed="65"/>
        <bgColor indexed="64"/>
      </patternFill>
    </fill>
    <fill>
      <patternFill patternType="solid">
        <fgColor indexed="22"/>
        <bgColor indexed="64"/>
      </patternFill>
    </fill>
    <fill>
      <patternFill patternType="solid">
        <fgColor theme="9" tint="0.39994506668294322"/>
        <bgColor indexed="64"/>
      </patternFill>
    </fill>
    <fill>
      <patternFill patternType="solid">
        <fgColor rgb="FFFFFF99"/>
        <bgColor indexed="64"/>
      </patternFill>
    </fill>
    <fill>
      <patternFill patternType="solid">
        <fgColor theme="4" tint="0.39997558519241921"/>
        <bgColor indexed="64"/>
      </patternFill>
    </fill>
    <fill>
      <patternFill patternType="solid">
        <fgColor rgb="FFCCFFFF"/>
        <bgColor indexed="64"/>
      </patternFill>
    </fill>
    <fill>
      <patternFill patternType="solid">
        <fgColor rgb="FFFFFF00"/>
        <bgColor indexed="64"/>
      </patternFill>
    </fill>
    <fill>
      <patternFill patternType="solid">
        <fgColor rgb="FFFFFFCC"/>
        <bgColor indexed="64"/>
      </patternFill>
    </fill>
    <fill>
      <patternFill patternType="solid">
        <fgColor rgb="FFCCFFCC"/>
        <bgColor indexed="64"/>
      </patternFill>
    </fill>
    <fill>
      <patternFill patternType="solid">
        <fgColor indexed="42"/>
        <bgColor indexed="64"/>
      </patternFill>
    </fill>
  </fills>
  <borders count="2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uble">
        <color indexed="64"/>
      </left>
      <right/>
      <top style="dotted">
        <color indexed="64"/>
      </top>
      <bottom style="thin">
        <color indexed="64"/>
      </bottom>
      <diagonal/>
    </border>
    <border>
      <left/>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dashed">
        <color indexed="64"/>
      </left>
      <right/>
      <top style="dashed">
        <color indexed="64"/>
      </top>
      <bottom/>
      <diagonal/>
    </border>
    <border>
      <left style="dashed">
        <color indexed="64"/>
      </left>
      <right style="dashed">
        <color indexed="64"/>
      </right>
      <top/>
      <bottom style="thin">
        <color indexed="64"/>
      </bottom>
      <diagonal/>
    </border>
    <border>
      <left style="thin">
        <color indexed="64"/>
      </left>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ashDot">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ashed">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right style="double">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right style="double">
        <color indexed="64"/>
      </right>
      <top/>
      <bottom style="thin">
        <color indexed="64"/>
      </bottom>
      <diagonal/>
    </border>
    <border>
      <left style="thin">
        <color indexed="64"/>
      </left>
      <right style="thin">
        <color indexed="64"/>
      </right>
      <top/>
      <bottom style="hair">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8"/>
      </bottom>
      <diagonal/>
    </border>
    <border>
      <left style="thin">
        <color indexed="8"/>
      </left>
      <right style="thin">
        <color indexed="8"/>
      </right>
      <top style="medium">
        <color indexed="8"/>
      </top>
      <bottom/>
      <diagonal/>
    </border>
    <border>
      <left style="double">
        <color indexed="8"/>
      </left>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medium">
        <color indexed="8"/>
      </right>
      <top/>
      <bottom/>
      <diagonal/>
    </border>
    <border>
      <left style="double">
        <color indexed="8"/>
      </left>
      <right/>
      <top style="dotted">
        <color indexed="8"/>
      </top>
      <bottom style="dotted">
        <color indexed="8"/>
      </bottom>
      <diagonal/>
    </border>
    <border>
      <left style="hair">
        <color indexed="8"/>
      </left>
      <right style="hair">
        <color indexed="8"/>
      </right>
      <top style="dotted">
        <color indexed="8"/>
      </top>
      <bottom style="dotted">
        <color indexed="8"/>
      </bottom>
      <diagonal/>
    </border>
    <border>
      <left style="thin">
        <color indexed="8"/>
      </left>
      <right style="hair">
        <color indexed="8"/>
      </right>
      <top style="dotted">
        <color indexed="8"/>
      </top>
      <bottom style="dotted">
        <color indexed="8"/>
      </bottom>
      <diagonal/>
    </border>
    <border>
      <left style="hair">
        <color indexed="8"/>
      </left>
      <right style="medium">
        <color indexed="8"/>
      </right>
      <top style="dotted">
        <color indexed="8"/>
      </top>
      <bottom style="dotted">
        <color indexed="8"/>
      </bottom>
      <diagonal/>
    </border>
    <border>
      <left style="double">
        <color indexed="8"/>
      </left>
      <right/>
      <top style="dotted">
        <color indexed="8"/>
      </top>
      <bottom/>
      <diagonal/>
    </border>
    <border>
      <left style="hair">
        <color indexed="8"/>
      </left>
      <right style="hair">
        <color indexed="8"/>
      </right>
      <top style="dotted">
        <color indexed="8"/>
      </top>
      <bottom/>
      <diagonal/>
    </border>
    <border>
      <left style="thin">
        <color indexed="8"/>
      </left>
      <right style="hair">
        <color indexed="8"/>
      </right>
      <top style="dotted">
        <color indexed="8"/>
      </top>
      <bottom/>
      <diagonal/>
    </border>
    <border>
      <left style="hair">
        <color indexed="8"/>
      </left>
      <right style="medium">
        <color indexed="8"/>
      </right>
      <top style="dotted">
        <color indexed="8"/>
      </top>
      <bottom/>
      <diagonal/>
    </border>
    <border>
      <left style="double">
        <color indexed="8"/>
      </left>
      <right/>
      <top style="double">
        <color indexed="8"/>
      </top>
      <bottom/>
      <diagonal/>
    </border>
    <border>
      <left style="hair">
        <color indexed="8"/>
      </left>
      <right style="hair">
        <color indexed="8"/>
      </right>
      <top style="double">
        <color indexed="8"/>
      </top>
      <bottom/>
      <diagonal/>
    </border>
    <border>
      <left style="thin">
        <color indexed="8"/>
      </left>
      <right style="hair">
        <color indexed="8"/>
      </right>
      <top style="double">
        <color indexed="8"/>
      </top>
      <bottom/>
      <diagonal/>
    </border>
    <border>
      <left style="hair">
        <color indexed="8"/>
      </left>
      <right style="medium">
        <color indexed="8"/>
      </right>
      <top style="double">
        <color indexed="8"/>
      </top>
      <bottom/>
      <diagonal/>
    </border>
    <border>
      <left style="double">
        <color indexed="8"/>
      </left>
      <right/>
      <top style="dotted">
        <color indexed="8"/>
      </top>
      <bottom style="double">
        <color indexed="8"/>
      </bottom>
      <diagonal/>
    </border>
    <border>
      <left style="hair">
        <color indexed="8"/>
      </left>
      <right style="hair">
        <color indexed="8"/>
      </right>
      <top style="dotted">
        <color indexed="8"/>
      </top>
      <bottom style="double">
        <color indexed="8"/>
      </bottom>
      <diagonal/>
    </border>
    <border>
      <left style="thin">
        <color indexed="8"/>
      </left>
      <right style="hair">
        <color indexed="8"/>
      </right>
      <top style="dotted">
        <color indexed="8"/>
      </top>
      <bottom style="double">
        <color indexed="8"/>
      </bottom>
      <diagonal/>
    </border>
    <border>
      <left style="hair">
        <color indexed="8"/>
      </left>
      <right style="medium">
        <color indexed="8"/>
      </right>
      <top style="dotted">
        <color indexed="8"/>
      </top>
      <bottom style="double">
        <color indexed="8"/>
      </bottom>
      <diagonal/>
    </border>
    <border>
      <left style="thin">
        <color indexed="8"/>
      </left>
      <right/>
      <top style="double">
        <color indexed="8"/>
      </top>
      <bottom/>
      <diagonal/>
    </border>
    <border>
      <left/>
      <right/>
      <top style="double">
        <color indexed="8"/>
      </top>
      <bottom/>
      <diagonal/>
    </border>
    <border>
      <left style="double">
        <color indexed="8"/>
      </left>
      <right/>
      <top style="dotted">
        <color indexed="8"/>
      </top>
      <bottom style="medium">
        <color indexed="8"/>
      </bottom>
      <diagonal/>
    </border>
    <border>
      <left style="hair">
        <color indexed="8"/>
      </left>
      <right style="hair">
        <color indexed="8"/>
      </right>
      <top style="dotted">
        <color indexed="8"/>
      </top>
      <bottom style="medium">
        <color indexed="8"/>
      </bottom>
      <diagonal/>
    </border>
    <border>
      <left style="thin">
        <color indexed="8"/>
      </left>
      <right style="hair">
        <color indexed="8"/>
      </right>
      <top style="dotted">
        <color indexed="8"/>
      </top>
      <bottom style="medium">
        <color indexed="8"/>
      </bottom>
      <diagonal/>
    </border>
    <border>
      <left/>
      <right/>
      <top style="dotted">
        <color indexed="8"/>
      </top>
      <bottom style="medium">
        <color indexed="8"/>
      </bottom>
      <diagonal/>
    </border>
    <border>
      <left style="hair">
        <color indexed="8"/>
      </left>
      <right style="medium">
        <color indexed="8"/>
      </right>
      <top style="dotted">
        <color indexed="8"/>
      </top>
      <bottom style="medium">
        <color indexed="8"/>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double">
        <color indexed="64"/>
      </left>
      <right/>
      <top style="thin">
        <color indexed="64"/>
      </top>
      <bottom style="dotted">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dotted">
        <color indexed="64"/>
      </top>
      <bottom style="thin">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dotted">
        <color indexed="64"/>
      </bottom>
      <diagonal/>
    </border>
    <border>
      <left/>
      <right style="thin">
        <color indexed="64"/>
      </right>
      <top style="dotted">
        <color indexed="64"/>
      </top>
      <bottom style="double">
        <color indexed="64"/>
      </bottom>
      <diagonal/>
    </border>
    <border>
      <left/>
      <right/>
      <top/>
      <bottom style="double">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double">
        <color indexed="64"/>
      </right>
      <top style="thin">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bottom style="hair">
        <color indexed="64"/>
      </bottom>
      <diagonal/>
    </border>
    <border>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dashDot">
        <color indexed="64"/>
      </top>
      <bottom style="dotted">
        <color indexed="64"/>
      </bottom>
      <diagonal/>
    </border>
    <border>
      <left/>
      <right style="thin">
        <color indexed="64"/>
      </right>
      <top style="dashDot">
        <color indexed="64"/>
      </top>
      <bottom style="dotted">
        <color indexed="64"/>
      </bottom>
      <diagonal/>
    </border>
    <border>
      <left style="thin">
        <color indexed="64"/>
      </left>
      <right style="thin">
        <color indexed="64"/>
      </right>
      <top style="dotted">
        <color indexed="64"/>
      </top>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left style="medium">
        <color indexed="8"/>
      </left>
      <right/>
      <top style="medium">
        <color indexed="8"/>
      </top>
      <bottom/>
      <diagonal/>
    </border>
    <border>
      <left style="medium">
        <color indexed="8"/>
      </left>
      <right/>
      <top/>
      <bottom/>
      <diagonal/>
    </border>
    <border>
      <left style="medium">
        <color indexed="8"/>
      </left>
      <right/>
      <top/>
      <bottom style="double">
        <color indexed="8"/>
      </bottom>
      <diagonal/>
    </border>
    <border>
      <left style="thin">
        <color indexed="8"/>
      </left>
      <right style="thin">
        <color indexed="8"/>
      </right>
      <top/>
      <bottom/>
      <diagonal/>
    </border>
    <border>
      <left style="thin">
        <color indexed="8"/>
      </left>
      <right style="thin">
        <color indexed="8"/>
      </right>
      <top/>
      <bottom style="double">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right/>
      <top style="medium">
        <color indexed="8"/>
      </top>
      <bottom style="thin">
        <color indexed="8"/>
      </bottom>
      <diagonal/>
    </border>
    <border>
      <left style="double">
        <color indexed="8"/>
      </left>
      <right/>
      <top style="medium">
        <color indexed="8"/>
      </top>
      <bottom style="thin">
        <color indexed="8"/>
      </bottom>
      <diagonal/>
    </border>
    <border>
      <left style="thin">
        <color indexed="8"/>
      </left>
      <right style="thin">
        <color indexed="8"/>
      </right>
      <top style="thin">
        <color indexed="8"/>
      </top>
      <bottom/>
      <diagonal/>
    </border>
    <border>
      <left style="double">
        <color indexed="8"/>
      </left>
      <right style="hair">
        <color indexed="8"/>
      </right>
      <top style="thin">
        <color indexed="8"/>
      </top>
      <bottom/>
      <diagonal/>
    </border>
    <border>
      <left style="double">
        <color indexed="8"/>
      </left>
      <right style="hair">
        <color indexed="8"/>
      </right>
      <top/>
      <bottom style="double">
        <color indexed="8"/>
      </bottom>
      <diagonal/>
    </border>
    <border>
      <left style="hair">
        <color indexed="8"/>
      </left>
      <right style="hair">
        <color indexed="8"/>
      </right>
      <top style="thin">
        <color indexed="8"/>
      </top>
      <bottom/>
      <diagonal/>
    </border>
    <border>
      <left style="hair">
        <color indexed="8"/>
      </left>
      <right style="hair">
        <color indexed="8"/>
      </right>
      <top/>
      <bottom style="double">
        <color indexed="8"/>
      </bottom>
      <diagonal/>
    </border>
    <border>
      <left/>
      <right style="medium">
        <color indexed="8"/>
      </right>
      <top style="medium">
        <color indexed="8"/>
      </top>
      <bottom style="thin">
        <color indexed="8"/>
      </bottom>
      <diagonal/>
    </border>
    <border>
      <left style="thin">
        <color indexed="8"/>
      </left>
      <right/>
      <top style="thin">
        <color indexed="8"/>
      </top>
      <bottom/>
      <diagonal/>
    </border>
    <border>
      <left style="thin">
        <color indexed="8"/>
      </left>
      <right/>
      <top/>
      <bottom style="double">
        <color indexed="8"/>
      </bottom>
      <diagonal/>
    </border>
    <border>
      <left style="thin">
        <color indexed="8"/>
      </left>
      <right style="hair">
        <color indexed="8"/>
      </right>
      <top style="thin">
        <color indexed="8"/>
      </top>
      <bottom/>
      <diagonal/>
    </border>
    <border>
      <left style="thin">
        <color indexed="8"/>
      </left>
      <right style="hair">
        <color indexed="8"/>
      </right>
      <top/>
      <bottom style="double">
        <color indexed="8"/>
      </bottom>
      <diagonal/>
    </border>
    <border>
      <left style="hair">
        <color indexed="8"/>
      </left>
      <right style="medium">
        <color indexed="8"/>
      </right>
      <top style="thin">
        <color indexed="8"/>
      </top>
      <bottom/>
      <diagonal/>
    </border>
    <border>
      <left style="hair">
        <color indexed="8"/>
      </left>
      <right style="medium">
        <color indexed="8"/>
      </right>
      <top/>
      <bottom style="double">
        <color indexed="8"/>
      </bottom>
      <diagonal/>
    </border>
    <border>
      <left style="medium">
        <color indexed="8"/>
      </left>
      <right style="thin">
        <color indexed="8"/>
      </right>
      <top style="double">
        <color indexed="8"/>
      </top>
      <bottom/>
      <diagonal/>
    </border>
    <border>
      <left style="medium">
        <color indexed="8"/>
      </left>
      <right style="thin">
        <color indexed="8"/>
      </right>
      <top/>
      <bottom/>
      <diagonal/>
    </border>
    <border>
      <left style="medium">
        <color indexed="8"/>
      </left>
      <right style="thin">
        <color indexed="8"/>
      </right>
      <top/>
      <bottom style="double">
        <color indexed="8"/>
      </bottom>
      <diagonal/>
    </border>
    <border>
      <left style="thin">
        <color indexed="8"/>
      </left>
      <right style="thin">
        <color indexed="8"/>
      </right>
      <top style="double">
        <color indexed="8"/>
      </top>
      <bottom/>
      <diagonal/>
    </border>
    <border>
      <left style="thin">
        <color indexed="8"/>
      </left>
      <right style="double">
        <color indexed="8"/>
      </right>
      <top style="double">
        <color indexed="8"/>
      </top>
      <bottom/>
      <diagonal/>
    </border>
    <border>
      <left style="thin">
        <color indexed="8"/>
      </left>
      <right style="double">
        <color indexed="8"/>
      </right>
      <top/>
      <bottom/>
      <diagonal/>
    </border>
    <border>
      <left style="thin">
        <color indexed="8"/>
      </left>
      <right style="thin">
        <color indexed="8"/>
      </right>
      <top style="dotted">
        <color indexed="8"/>
      </top>
      <bottom style="dotted">
        <color indexed="8"/>
      </bottom>
      <diagonal/>
    </border>
    <border>
      <left style="thin">
        <color indexed="8"/>
      </left>
      <right style="double">
        <color indexed="8"/>
      </right>
      <top style="dotted">
        <color indexed="8"/>
      </top>
      <bottom style="dotted">
        <color indexed="8"/>
      </bottom>
      <diagonal/>
    </border>
    <border>
      <left/>
      <right style="thin">
        <color indexed="8"/>
      </right>
      <top style="double">
        <color indexed="8"/>
      </top>
      <bottom/>
      <diagonal/>
    </border>
    <border>
      <left/>
      <right style="thin">
        <color indexed="8"/>
      </right>
      <top/>
      <bottom style="double">
        <color indexed="8"/>
      </bottom>
      <diagonal/>
    </border>
    <border diagonalDown="1">
      <left style="thin">
        <color indexed="8"/>
      </left>
      <right style="thin">
        <color indexed="8"/>
      </right>
      <top style="double">
        <color indexed="8"/>
      </top>
      <bottom/>
      <diagonal style="thin">
        <color indexed="8"/>
      </diagonal>
    </border>
    <border diagonalDown="1">
      <left style="thin">
        <color indexed="8"/>
      </left>
      <right style="thin">
        <color indexed="8"/>
      </right>
      <top/>
      <bottom style="double">
        <color indexed="8"/>
      </bottom>
      <diagonal style="thin">
        <color indexed="8"/>
      </diagonal>
    </border>
    <border diagonalDown="1">
      <left style="thin">
        <color indexed="8"/>
      </left>
      <right style="thin">
        <color indexed="8"/>
      </right>
      <top/>
      <bottom style="medium">
        <color indexed="8"/>
      </bottom>
      <diagonal style="thin">
        <color indexed="8"/>
      </diagonal>
    </border>
    <border diagonalDown="1">
      <left style="thin">
        <color indexed="8"/>
      </left>
      <right style="double">
        <color indexed="8"/>
      </right>
      <top style="double">
        <color indexed="8"/>
      </top>
      <bottom/>
      <diagonal style="thin">
        <color indexed="8"/>
      </diagonal>
    </border>
    <border diagonalDown="1">
      <left style="thin">
        <color indexed="8"/>
      </left>
      <right style="double">
        <color indexed="8"/>
      </right>
      <top/>
      <bottom style="medium">
        <color indexed="8"/>
      </bottom>
      <diagonal style="thin">
        <color indexed="8"/>
      </diagonal>
    </border>
    <border>
      <left style="medium">
        <color indexed="8"/>
      </left>
      <right/>
      <top style="double">
        <color indexed="8"/>
      </top>
      <bottom/>
      <diagonal/>
    </border>
    <border>
      <left style="medium">
        <color indexed="8"/>
      </left>
      <right/>
      <top/>
      <bottom style="medium">
        <color indexed="8"/>
      </bottom>
      <diagonal/>
    </border>
    <border>
      <left/>
      <right style="thin">
        <color indexed="8"/>
      </right>
      <top/>
      <bottom style="medium">
        <color indexed="8"/>
      </bottom>
      <diagonal/>
    </border>
    <border>
      <left style="thin">
        <color indexed="8"/>
      </left>
      <right style="thin">
        <color indexed="8"/>
      </right>
      <top/>
      <bottom style="medium">
        <color indexed="8"/>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dotted">
        <color auto="1"/>
      </bottom>
      <diagonal/>
    </border>
    <border>
      <left/>
      <right/>
      <top/>
      <bottom style="dotted">
        <color auto="1"/>
      </bottom>
      <diagonal/>
    </border>
    <border>
      <left/>
      <right style="hair">
        <color auto="1"/>
      </right>
      <top/>
      <bottom style="dotted">
        <color auto="1"/>
      </bottom>
      <diagonal/>
    </border>
    <border>
      <left style="thin">
        <color indexed="8"/>
      </left>
      <right style="thin">
        <color indexed="8"/>
      </right>
      <top/>
      <bottom style="dotted">
        <color indexed="8"/>
      </bottom>
      <diagonal/>
    </border>
    <border>
      <left style="thin">
        <color indexed="8"/>
      </left>
      <right style="double">
        <color indexed="8"/>
      </right>
      <top/>
      <bottom style="dotted">
        <color indexed="8"/>
      </bottom>
      <diagonal/>
    </border>
    <border>
      <left style="thin">
        <color indexed="8"/>
      </left>
      <right style="thin">
        <color indexed="8"/>
      </right>
      <top style="thin">
        <color indexed="8"/>
      </top>
      <bottom style="thin">
        <color indexed="8"/>
      </bottom>
      <diagonal/>
    </border>
    <border>
      <left style="double">
        <color indexed="8"/>
      </left>
      <right style="thin">
        <color indexed="8"/>
      </right>
      <top style="thin">
        <color indexed="8"/>
      </top>
      <bottom style="thin">
        <color indexed="8"/>
      </bottom>
      <diagonal/>
    </border>
    <border>
      <left style="hair">
        <color auto="1"/>
      </left>
      <right style="hair">
        <color auto="1"/>
      </right>
      <top style="hair">
        <color auto="1"/>
      </top>
      <bottom/>
      <diagonal/>
    </border>
    <border>
      <left style="hair">
        <color auto="1"/>
      </left>
      <right style="hair">
        <color auto="1"/>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style="thin">
        <color auto="1"/>
      </right>
      <top style="thin">
        <color auto="1"/>
      </top>
      <bottom/>
      <diagonal/>
    </border>
    <border>
      <left/>
      <right/>
      <top style="thin">
        <color auto="1"/>
      </top>
      <bottom style="thin">
        <color indexed="64"/>
      </bottom>
      <diagonal/>
    </border>
    <border>
      <left/>
      <right style="thin">
        <color auto="1"/>
      </right>
      <top style="thin">
        <color auto="1"/>
      </top>
      <bottom style="thin">
        <color indexed="64"/>
      </bottom>
      <diagonal/>
    </border>
    <border diagonalUp="1">
      <left style="thin">
        <color indexed="64"/>
      </left>
      <right style="hair">
        <color indexed="64"/>
      </right>
      <top style="thin">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left style="thin">
        <color indexed="64"/>
      </left>
      <right/>
      <top style="thin">
        <color indexed="64"/>
      </top>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Down="1">
      <left/>
      <right/>
      <top style="thin">
        <color indexed="64"/>
      </top>
      <bottom/>
      <diagonal style="thin">
        <color indexed="64"/>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diagonalDown="1">
      <left/>
      <right/>
      <top style="dotted">
        <color indexed="64"/>
      </top>
      <bottom style="thin">
        <color indexed="64"/>
      </bottom>
      <diagonal style="thin">
        <color indexed="64"/>
      </diagonal>
    </border>
    <border diagonalDown="1">
      <left/>
      <right style="thin">
        <color indexed="64"/>
      </right>
      <top style="dotted">
        <color indexed="64"/>
      </top>
      <bottom style="thin">
        <color indexed="64"/>
      </bottom>
      <diagonal style="thin">
        <color indexed="64"/>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61">
    <xf numFmtId="0" fontId="0" fillId="0" borderId="0">
      <alignment vertical="center"/>
    </xf>
    <xf numFmtId="0" fontId="27" fillId="2" borderId="0" applyNumberFormat="0" applyBorder="0" applyAlignment="0" applyProtection="0">
      <alignment vertical="center"/>
    </xf>
    <xf numFmtId="0" fontId="27" fillId="3" borderId="0" applyNumberFormat="0" applyBorder="0" applyAlignment="0" applyProtection="0">
      <alignment vertical="center"/>
    </xf>
    <xf numFmtId="0" fontId="27" fillId="4" borderId="0" applyNumberFormat="0" applyBorder="0" applyAlignment="0" applyProtection="0">
      <alignment vertical="center"/>
    </xf>
    <xf numFmtId="0" fontId="27" fillId="5" borderId="0" applyNumberFormat="0" applyBorder="0" applyAlignment="0" applyProtection="0">
      <alignment vertical="center"/>
    </xf>
    <xf numFmtId="0" fontId="27" fillId="6" borderId="0" applyNumberFormat="0" applyBorder="0" applyAlignment="0" applyProtection="0">
      <alignment vertical="center"/>
    </xf>
    <xf numFmtId="0" fontId="27" fillId="7" borderId="0" applyNumberFormat="0" applyBorder="0" applyAlignment="0" applyProtection="0">
      <alignment vertical="center"/>
    </xf>
    <xf numFmtId="0" fontId="27" fillId="8" borderId="0" applyNumberFormat="0" applyBorder="0" applyAlignment="0" applyProtection="0">
      <alignment vertical="center"/>
    </xf>
    <xf numFmtId="0" fontId="27" fillId="9" borderId="0" applyNumberFormat="0" applyBorder="0" applyAlignment="0" applyProtection="0">
      <alignment vertical="center"/>
    </xf>
    <xf numFmtId="0" fontId="27" fillId="10" borderId="0" applyNumberFormat="0" applyBorder="0" applyAlignment="0" applyProtection="0">
      <alignment vertical="center"/>
    </xf>
    <xf numFmtId="0" fontId="27" fillId="5" borderId="0" applyNumberFormat="0" applyBorder="0" applyAlignment="0" applyProtection="0">
      <alignment vertical="center"/>
    </xf>
    <xf numFmtId="0" fontId="27" fillId="8" borderId="0" applyNumberFormat="0" applyBorder="0" applyAlignment="0" applyProtection="0">
      <alignment vertical="center"/>
    </xf>
    <xf numFmtId="0" fontId="27" fillId="11" borderId="0" applyNumberFormat="0" applyBorder="0" applyAlignment="0" applyProtection="0">
      <alignment vertical="center"/>
    </xf>
    <xf numFmtId="0" fontId="33" fillId="12" borderId="0" applyNumberFormat="0" applyBorder="0" applyAlignment="0" applyProtection="0">
      <alignment vertical="center"/>
    </xf>
    <xf numFmtId="0" fontId="33" fillId="9" borderId="0" applyNumberFormat="0" applyBorder="0" applyAlignment="0" applyProtection="0">
      <alignment vertical="center"/>
    </xf>
    <xf numFmtId="0" fontId="33" fillId="10"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3" fillId="19" borderId="0" applyNumberFormat="0" applyBorder="0" applyAlignment="0" applyProtection="0">
      <alignment vertical="center"/>
    </xf>
    <xf numFmtId="0" fontId="34" fillId="0" borderId="0" applyNumberFormat="0" applyFill="0" applyBorder="0" applyAlignment="0" applyProtection="0">
      <alignment vertical="center"/>
    </xf>
    <xf numFmtId="0" fontId="35" fillId="20" borderId="1" applyNumberFormat="0" applyAlignment="0" applyProtection="0">
      <alignment vertical="center"/>
    </xf>
    <xf numFmtId="0" fontId="36" fillId="21" borderId="0" applyNumberFormat="0" applyBorder="0" applyAlignment="0" applyProtection="0">
      <alignment vertical="center"/>
    </xf>
    <xf numFmtId="9" fontId="1" fillId="0" borderId="0" applyFont="0" applyFill="0" applyBorder="0" applyAlignment="0" applyProtection="0">
      <alignment vertical="center"/>
    </xf>
    <xf numFmtId="0" fontId="17" fillId="22" borderId="2" applyNumberFormat="0" applyFont="0" applyAlignment="0" applyProtection="0">
      <alignment vertical="center"/>
    </xf>
    <xf numFmtId="0" fontId="37" fillId="0" borderId="3" applyNumberFormat="0" applyFill="0" applyAlignment="0" applyProtection="0">
      <alignment vertical="center"/>
    </xf>
    <xf numFmtId="0" fontId="38" fillId="3" borderId="0" applyNumberFormat="0" applyBorder="0" applyAlignment="0" applyProtection="0">
      <alignment vertical="center"/>
    </xf>
    <xf numFmtId="0" fontId="39" fillId="23" borderId="4" applyNumberFormat="0" applyAlignment="0" applyProtection="0">
      <alignment vertical="center"/>
    </xf>
    <xf numFmtId="0" fontId="16" fillId="0" borderId="0" applyNumberFormat="0" applyFill="0" applyBorder="0" applyAlignment="0" applyProtection="0">
      <alignment vertical="center"/>
    </xf>
    <xf numFmtId="38" fontId="1" fillId="0" borderId="0" applyFont="0" applyFill="0" applyBorder="0" applyAlignment="0" applyProtection="0">
      <alignment vertical="center"/>
    </xf>
    <xf numFmtId="38" fontId="27" fillId="0" borderId="0" applyFont="0" applyFill="0" applyBorder="0" applyAlignment="0" applyProtection="0">
      <alignment vertical="center"/>
    </xf>
    <xf numFmtId="38" fontId="17" fillId="0" borderId="0" applyFont="0" applyFill="0" applyBorder="0" applyAlignment="0" applyProtection="0"/>
    <xf numFmtId="0" fontId="40" fillId="0" borderId="5" applyNumberFormat="0" applyFill="0" applyAlignment="0" applyProtection="0">
      <alignment vertical="center"/>
    </xf>
    <xf numFmtId="0" fontId="41" fillId="0" borderId="6" applyNumberFormat="0" applyFill="0" applyAlignment="0" applyProtection="0">
      <alignment vertical="center"/>
    </xf>
    <xf numFmtId="0" fontId="42" fillId="0" borderId="7" applyNumberFormat="0" applyFill="0" applyAlignment="0" applyProtection="0">
      <alignment vertical="center"/>
    </xf>
    <xf numFmtId="0" fontId="42" fillId="0" borderId="0" applyNumberFormat="0" applyFill="0" applyBorder="0" applyAlignment="0" applyProtection="0">
      <alignment vertical="center"/>
    </xf>
    <xf numFmtId="0" fontId="43" fillId="0" borderId="8" applyNumberFormat="0" applyFill="0" applyAlignment="0" applyProtection="0">
      <alignment vertical="center"/>
    </xf>
    <xf numFmtId="0" fontId="44" fillId="23" borderId="9" applyNumberFormat="0" applyAlignment="0" applyProtection="0">
      <alignment vertical="center"/>
    </xf>
    <xf numFmtId="0" fontId="45" fillId="0" borderId="0" applyNumberFormat="0" applyFill="0" applyBorder="0" applyAlignment="0" applyProtection="0">
      <alignment vertical="center"/>
    </xf>
    <xf numFmtId="0" fontId="46" fillId="7" borderId="4" applyNumberFormat="0" applyAlignment="0" applyProtection="0">
      <alignment vertical="center"/>
    </xf>
    <xf numFmtId="0" fontId="27" fillId="0" borderId="0">
      <alignment vertical="center"/>
    </xf>
    <xf numFmtId="0" fontId="17" fillId="0" borderId="0"/>
    <xf numFmtId="0" fontId="1" fillId="0" borderId="0">
      <alignment vertical="center"/>
    </xf>
    <xf numFmtId="0" fontId="1" fillId="0" borderId="0"/>
    <xf numFmtId="0" fontId="1" fillId="0" borderId="0" applyFill="0"/>
    <xf numFmtId="0" fontId="17" fillId="0" borderId="0"/>
    <xf numFmtId="0" fontId="17" fillId="0" borderId="0"/>
    <xf numFmtId="0" fontId="47" fillId="4" borderId="0" applyNumberFormat="0" applyBorder="0" applyAlignment="0" applyProtection="0">
      <alignment vertical="center"/>
    </xf>
    <xf numFmtId="0" fontId="81" fillId="0" borderId="0"/>
    <xf numFmtId="0" fontId="81" fillId="0" borderId="0">
      <alignment vertical="center"/>
    </xf>
    <xf numFmtId="0" fontId="1" fillId="0" borderId="0"/>
    <xf numFmtId="0" fontId="85" fillId="0" borderId="0"/>
    <xf numFmtId="0" fontId="1" fillId="0" borderId="0"/>
    <xf numFmtId="0" fontId="99" fillId="0" borderId="0"/>
    <xf numFmtId="0" fontId="99" fillId="0" borderId="0"/>
    <xf numFmtId="38" fontId="81" fillId="0" borderId="0" applyFont="0" applyFill="0" applyBorder="0" applyAlignment="0" applyProtection="0">
      <alignment vertical="center"/>
    </xf>
  </cellStyleXfs>
  <cellXfs count="1658">
    <xf numFmtId="0" fontId="0" fillId="0" borderId="0" xfId="0">
      <alignment vertical="center"/>
    </xf>
    <xf numFmtId="0" fontId="0" fillId="0" borderId="10" xfId="0" applyBorder="1">
      <alignment vertical="center"/>
    </xf>
    <xf numFmtId="0" fontId="0" fillId="0" borderId="11" xfId="0" applyBorder="1">
      <alignment vertical="center"/>
    </xf>
    <xf numFmtId="0" fontId="0" fillId="0" borderId="0"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1" fillId="0" borderId="0" xfId="0" applyFont="1" applyBorder="1" applyAlignment="1">
      <alignment vertical="center"/>
    </xf>
    <xf numFmtId="0" fontId="1" fillId="0" borderId="15" xfId="0" applyFont="1" applyBorder="1" applyAlignment="1">
      <alignment horizontal="left" vertical="center"/>
    </xf>
    <xf numFmtId="0" fontId="1" fillId="0" borderId="16" xfId="0" applyFont="1" applyBorder="1" applyAlignment="1">
      <alignment vertical="center"/>
    </xf>
    <xf numFmtId="0" fontId="1" fillId="0" borderId="15" xfId="0" applyFont="1" applyBorder="1" applyAlignment="1">
      <alignment vertical="center"/>
    </xf>
    <xf numFmtId="0" fontId="1" fillId="0" borderId="14" xfId="0" applyFont="1" applyBorder="1" applyAlignment="1">
      <alignment vertical="center"/>
    </xf>
    <xf numFmtId="0" fontId="1" fillId="0" borderId="17" xfId="0" applyFont="1" applyBorder="1" applyAlignment="1">
      <alignment vertical="center"/>
    </xf>
    <xf numFmtId="0" fontId="1" fillId="0" borderId="18" xfId="0" applyFont="1" applyBorder="1" applyAlignment="1">
      <alignment vertical="center"/>
    </xf>
    <xf numFmtId="0" fontId="12" fillId="0" borderId="0" xfId="0" applyFont="1" applyAlignment="1">
      <alignment vertical="center"/>
    </xf>
    <xf numFmtId="0" fontId="12" fillId="0" borderId="19" xfId="0" applyFont="1" applyBorder="1" applyAlignment="1">
      <alignment horizontal="distributed" vertical="center"/>
    </xf>
    <xf numFmtId="0" fontId="12" fillId="0" borderId="20" xfId="0" applyFont="1" applyBorder="1" applyAlignment="1">
      <alignment horizontal="distributed" vertical="center"/>
    </xf>
    <xf numFmtId="0" fontId="12" fillId="0" borderId="21" xfId="0" applyFont="1" applyBorder="1" applyAlignment="1">
      <alignment horizontal="distributed" vertical="center"/>
    </xf>
    <xf numFmtId="0" fontId="12" fillId="0" borderId="22" xfId="0" applyFont="1" applyBorder="1" applyAlignment="1">
      <alignment horizontal="distributed" vertical="center"/>
    </xf>
    <xf numFmtId="0" fontId="12" fillId="0" borderId="19" xfId="0" applyFont="1" applyBorder="1" applyAlignment="1">
      <alignment vertical="center"/>
    </xf>
    <xf numFmtId="176" fontId="12" fillId="0" borderId="19" xfId="0" applyNumberFormat="1" applyFont="1" applyBorder="1" applyAlignment="1">
      <alignment vertical="center"/>
    </xf>
    <xf numFmtId="176" fontId="12" fillId="0" borderId="23" xfId="0" applyNumberFormat="1" applyFont="1" applyBorder="1" applyAlignment="1">
      <alignment vertical="center"/>
    </xf>
    <xf numFmtId="0" fontId="12" fillId="0" borderId="24" xfId="0" applyFont="1" applyBorder="1" applyAlignment="1">
      <alignment vertical="center"/>
    </xf>
    <xf numFmtId="176" fontId="12" fillId="0" borderId="25" xfId="0" applyNumberFormat="1" applyFont="1" applyBorder="1" applyAlignment="1">
      <alignment vertical="center"/>
    </xf>
    <xf numFmtId="176" fontId="12" fillId="0" borderId="26" xfId="0" applyNumberFormat="1" applyFont="1" applyBorder="1" applyAlignment="1">
      <alignment vertical="center"/>
    </xf>
    <xf numFmtId="0" fontId="0" fillId="0" borderId="18" xfId="0" applyBorder="1" applyAlignment="1">
      <alignment vertical="center" shrinkToFit="1"/>
    </xf>
    <xf numFmtId="176" fontId="12" fillId="0" borderId="17" xfId="0" applyNumberFormat="1" applyFont="1" applyBorder="1" applyAlignment="1">
      <alignment vertical="center"/>
    </xf>
    <xf numFmtId="0" fontId="23" fillId="0" borderId="0" xfId="0" applyFont="1" applyAlignment="1">
      <alignment vertical="center"/>
    </xf>
    <xf numFmtId="0" fontId="1" fillId="0" borderId="0" xfId="0" applyFont="1">
      <alignment vertical="center"/>
    </xf>
    <xf numFmtId="0" fontId="26" fillId="0" borderId="0" xfId="0" applyFont="1">
      <alignment vertical="center"/>
    </xf>
    <xf numFmtId="0" fontId="26" fillId="0" borderId="29" xfId="0" applyFont="1" applyBorder="1">
      <alignment vertical="center"/>
    </xf>
    <xf numFmtId="0" fontId="26" fillId="0" borderId="0" xfId="0" applyFont="1" applyFill="1" applyBorder="1">
      <alignment vertical="center"/>
    </xf>
    <xf numFmtId="0" fontId="26" fillId="0" borderId="0" xfId="0" applyFont="1" applyFill="1">
      <alignment vertical="center"/>
    </xf>
    <xf numFmtId="0" fontId="26" fillId="0" borderId="12" xfId="0" applyFont="1" applyFill="1" applyBorder="1">
      <alignment vertical="center"/>
    </xf>
    <xf numFmtId="0" fontId="1" fillId="0" borderId="16" xfId="0" applyFont="1" applyFill="1" applyBorder="1" applyAlignment="1">
      <alignment vertical="center"/>
    </xf>
    <xf numFmtId="0" fontId="1" fillId="0" borderId="29" xfId="0" applyFont="1" applyBorder="1">
      <alignment vertical="center"/>
    </xf>
    <xf numFmtId="0" fontId="1" fillId="0" borderId="0" xfId="0" applyFont="1" applyFill="1" applyBorder="1" applyAlignment="1">
      <alignment vertical="center"/>
    </xf>
    <xf numFmtId="0" fontId="7" fillId="0" borderId="29" xfId="0" applyFont="1" applyBorder="1" applyAlignment="1">
      <alignment horizontal="right" vertical="center"/>
    </xf>
    <xf numFmtId="0" fontId="1" fillId="0" borderId="0" xfId="0" applyFont="1" applyBorder="1">
      <alignment vertical="center"/>
    </xf>
    <xf numFmtId="0" fontId="1" fillId="0" borderId="12" xfId="0" applyFont="1" applyBorder="1">
      <alignment vertical="center"/>
    </xf>
    <xf numFmtId="0" fontId="26" fillId="0" borderId="11" xfId="0" applyFont="1" applyFill="1" applyBorder="1">
      <alignment vertical="center"/>
    </xf>
    <xf numFmtId="0" fontId="1" fillId="0" borderId="0" xfId="0" applyFont="1" applyFill="1" applyBorder="1">
      <alignment vertical="center"/>
    </xf>
    <xf numFmtId="0" fontId="1" fillId="0" borderId="27" xfId="0" applyFont="1" applyFill="1" applyBorder="1">
      <alignment vertical="center"/>
    </xf>
    <xf numFmtId="0" fontId="1" fillId="0" borderId="16" xfId="0" applyFont="1" applyFill="1" applyBorder="1">
      <alignment vertical="center"/>
    </xf>
    <xf numFmtId="0" fontId="1" fillId="0" borderId="15" xfId="0" applyFont="1" applyFill="1" applyBorder="1">
      <alignment vertical="center"/>
    </xf>
    <xf numFmtId="0" fontId="1" fillId="0" borderId="12" xfId="0" applyFont="1" applyFill="1" applyBorder="1">
      <alignment vertical="center"/>
    </xf>
    <xf numFmtId="0" fontId="1" fillId="0" borderId="31" xfId="0" applyFont="1" applyFill="1" applyBorder="1">
      <alignment vertical="center"/>
    </xf>
    <xf numFmtId="0" fontId="1" fillId="0" borderId="14" xfId="0" applyFont="1" applyFill="1" applyBorder="1">
      <alignment vertical="center"/>
    </xf>
    <xf numFmtId="0" fontId="26" fillId="0" borderId="10" xfId="0" applyFont="1" applyFill="1" applyBorder="1">
      <alignment vertical="center"/>
    </xf>
    <xf numFmtId="0" fontId="26" fillId="0" borderId="16" xfId="0" applyFont="1" applyFill="1" applyBorder="1">
      <alignment vertical="center"/>
    </xf>
    <xf numFmtId="0" fontId="26" fillId="0" borderId="15" xfId="0" applyFont="1" applyFill="1" applyBorder="1">
      <alignment vertical="center"/>
    </xf>
    <xf numFmtId="0" fontId="26" fillId="0" borderId="13" xfId="0" applyFont="1" applyFill="1" applyBorder="1">
      <alignment vertical="center"/>
    </xf>
    <xf numFmtId="0" fontId="26" fillId="0" borderId="31" xfId="0" applyFont="1" applyFill="1" applyBorder="1">
      <alignment vertical="center"/>
    </xf>
    <xf numFmtId="0" fontId="26" fillId="0" borderId="14" xfId="0" applyFont="1" applyFill="1" applyBorder="1">
      <alignment vertical="center"/>
    </xf>
    <xf numFmtId="0" fontId="0" fillId="0" borderId="16" xfId="0" applyBorder="1">
      <alignment vertical="center"/>
    </xf>
    <xf numFmtId="0" fontId="0" fillId="0" borderId="15" xfId="0" applyBorder="1">
      <alignment vertical="center"/>
    </xf>
    <xf numFmtId="0" fontId="1" fillId="0" borderId="31" xfId="0" applyFont="1" applyFill="1" applyBorder="1" applyAlignment="1">
      <alignment horizontal="left" vertical="center"/>
    </xf>
    <xf numFmtId="0" fontId="28" fillId="0" borderId="0" xfId="0" applyFont="1">
      <alignment vertical="center"/>
    </xf>
    <xf numFmtId="0" fontId="0" fillId="0" borderId="0" xfId="0" applyBorder="1" applyAlignment="1">
      <alignment horizontal="center" vertical="center"/>
    </xf>
    <xf numFmtId="0" fontId="1" fillId="0" borderId="32" xfId="0" applyFont="1" applyBorder="1" applyAlignment="1">
      <alignment vertical="center"/>
    </xf>
    <xf numFmtId="0" fontId="1" fillId="0" borderId="33" xfId="0" applyFont="1" applyBorder="1" applyAlignment="1">
      <alignment vertical="center"/>
    </xf>
    <xf numFmtId="0" fontId="1" fillId="0" borderId="35" xfId="0" applyFont="1" applyBorder="1" applyAlignment="1">
      <alignment horizontal="left" vertical="center"/>
    </xf>
    <xf numFmtId="0" fontId="1" fillId="0" borderId="36" xfId="0" applyFont="1" applyBorder="1" applyAlignment="1">
      <alignment horizontal="left" vertical="center"/>
    </xf>
    <xf numFmtId="0" fontId="1" fillId="0" borderId="37" xfId="0" applyFont="1" applyBorder="1" applyAlignment="1">
      <alignment horizontal="left" vertical="center"/>
    </xf>
    <xf numFmtId="0" fontId="1" fillId="0" borderId="36" xfId="0" applyFont="1" applyBorder="1" applyAlignment="1">
      <alignment vertical="center"/>
    </xf>
    <xf numFmtId="0" fontId="1" fillId="0" borderId="38" xfId="0" applyFont="1" applyBorder="1" applyAlignment="1">
      <alignment vertical="center"/>
    </xf>
    <xf numFmtId="0" fontId="1" fillId="0" borderId="37" xfId="0" applyFont="1" applyBorder="1" applyAlignment="1">
      <alignment vertical="center"/>
    </xf>
    <xf numFmtId="0" fontId="1" fillId="0" borderId="39" xfId="0" applyFont="1" applyBorder="1" applyAlignment="1">
      <alignment vertical="center"/>
    </xf>
    <xf numFmtId="0" fontId="1" fillId="0" borderId="19"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shrinkToFit="1"/>
    </xf>
    <xf numFmtId="0" fontId="1" fillId="0" borderId="42" xfId="0" applyFont="1" applyBorder="1" applyAlignment="1">
      <alignment vertical="center"/>
    </xf>
    <xf numFmtId="0" fontId="1" fillId="0" borderId="43" xfId="0" applyFont="1" applyBorder="1" applyAlignment="1">
      <alignment vertical="center"/>
    </xf>
    <xf numFmtId="0" fontId="1" fillId="0" borderId="18" xfId="0" applyFont="1" applyFill="1" applyBorder="1" applyAlignment="1">
      <alignment vertical="center"/>
    </xf>
    <xf numFmtId="0" fontId="1" fillId="0" borderId="40" xfId="0" applyFont="1" applyFill="1" applyBorder="1" applyAlignment="1">
      <alignment vertical="center"/>
    </xf>
    <xf numFmtId="0" fontId="1" fillId="0" borderId="17" xfId="0" applyFont="1" applyFill="1" applyBorder="1" applyAlignment="1">
      <alignment vertical="center"/>
    </xf>
    <xf numFmtId="0" fontId="1" fillId="0" borderId="44" xfId="0" applyFont="1" applyBorder="1" applyAlignment="1">
      <alignment vertical="center"/>
    </xf>
    <xf numFmtId="176" fontId="0" fillId="0" borderId="44" xfId="0" applyNumberFormat="1" applyBorder="1" applyAlignment="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183" fontId="0" fillId="0" borderId="35" xfId="0" applyNumberFormat="1" applyBorder="1" applyAlignment="1">
      <alignment vertical="center"/>
    </xf>
    <xf numFmtId="183" fontId="0" fillId="0" borderId="15" xfId="0" applyNumberFormat="1" applyBorder="1" applyAlignment="1">
      <alignment vertical="center"/>
    </xf>
    <xf numFmtId="183" fontId="0" fillId="0" borderId="16" xfId="0" applyNumberFormat="1" applyBorder="1" applyAlignment="1">
      <alignment vertical="center"/>
    </xf>
    <xf numFmtId="0" fontId="0" fillId="0" borderId="49" xfId="0" applyBorder="1" applyAlignment="1">
      <alignment vertical="center"/>
    </xf>
    <xf numFmtId="183" fontId="0" fillId="0" borderId="37" xfId="0" applyNumberFormat="1" applyBorder="1" applyAlignment="1">
      <alignment vertical="center"/>
    </xf>
    <xf numFmtId="183" fontId="0" fillId="0" borderId="12" xfId="0" applyNumberFormat="1" applyBorder="1" applyAlignment="1">
      <alignment vertical="center"/>
    </xf>
    <xf numFmtId="183" fontId="0" fillId="0" borderId="0" xfId="0" applyNumberFormat="1" applyBorder="1" applyAlignment="1">
      <alignment vertical="center"/>
    </xf>
    <xf numFmtId="183" fontId="0" fillId="0" borderId="50" xfId="0" applyNumberFormat="1" applyBorder="1" applyAlignment="1">
      <alignment vertical="center"/>
    </xf>
    <xf numFmtId="183" fontId="0" fillId="0" borderId="51" xfId="0" applyNumberFormat="1" applyBorder="1" applyAlignment="1">
      <alignment horizontal="center" vertical="center"/>
    </xf>
    <xf numFmtId="183" fontId="0" fillId="0" borderId="52" xfId="0" applyNumberFormat="1" applyBorder="1" applyAlignment="1">
      <alignment vertical="center"/>
    </xf>
    <xf numFmtId="0" fontId="0" fillId="0" borderId="53" xfId="0" applyBorder="1" applyAlignment="1">
      <alignment vertical="center"/>
    </xf>
    <xf numFmtId="183" fontId="0" fillId="0" borderId="0" xfId="0" applyNumberFormat="1" applyBorder="1" applyAlignment="1">
      <alignment horizontal="center" vertical="center"/>
    </xf>
    <xf numFmtId="0" fontId="0" fillId="0" borderId="31" xfId="0" applyBorder="1">
      <alignment vertical="center"/>
    </xf>
    <xf numFmtId="176" fontId="1" fillId="0" borderId="0" xfId="47" applyNumberFormat="1">
      <alignment vertical="center"/>
    </xf>
    <xf numFmtId="0" fontId="18" fillId="25" borderId="0" xfId="48" applyFont="1" applyFill="1" applyAlignment="1">
      <alignment vertical="center"/>
    </xf>
    <xf numFmtId="0" fontId="18" fillId="0" borderId="0" xfId="48" applyFont="1" applyAlignment="1">
      <alignment vertical="center"/>
    </xf>
    <xf numFmtId="176" fontId="1" fillId="0" borderId="0" xfId="47" applyNumberFormat="1" applyAlignment="1">
      <alignment horizontal="distributed"/>
    </xf>
    <xf numFmtId="176" fontId="1" fillId="0" borderId="16" xfId="47" applyNumberFormat="1" applyBorder="1" applyAlignment="1">
      <alignment horizontal="distributed"/>
    </xf>
    <xf numFmtId="176" fontId="1" fillId="0" borderId="15" xfId="47" applyNumberFormat="1" applyBorder="1" applyAlignment="1">
      <alignment horizontal="distributed"/>
    </xf>
    <xf numFmtId="176" fontId="1" fillId="0" borderId="27" xfId="47" applyNumberFormat="1" applyBorder="1" applyAlignment="1">
      <alignment horizontal="distributed"/>
    </xf>
    <xf numFmtId="176" fontId="1" fillId="0" borderId="11" xfId="47" applyNumberFormat="1" applyBorder="1" applyAlignment="1">
      <alignment horizontal="distributed"/>
    </xf>
    <xf numFmtId="176" fontId="1" fillId="0" borderId="0" xfId="47" applyNumberFormat="1" applyBorder="1" applyAlignment="1">
      <alignment horizontal="distributed"/>
    </xf>
    <xf numFmtId="176" fontId="1" fillId="0" borderId="12" xfId="47" applyNumberFormat="1" applyBorder="1" applyAlignment="1">
      <alignment horizontal="distributed"/>
    </xf>
    <xf numFmtId="176" fontId="1" fillId="0" borderId="29" xfId="47" applyNumberFormat="1" applyBorder="1" applyAlignment="1">
      <alignment horizontal="distributed"/>
    </xf>
    <xf numFmtId="176" fontId="1" fillId="0" borderId="13" xfId="47" applyNumberFormat="1" applyBorder="1" applyAlignment="1">
      <alignment horizontal="distributed"/>
    </xf>
    <xf numFmtId="176" fontId="1" fillId="0" borderId="31" xfId="47" applyNumberFormat="1" applyBorder="1" applyAlignment="1">
      <alignment horizontal="distributed"/>
    </xf>
    <xf numFmtId="176" fontId="1" fillId="0" borderId="14" xfId="47" applyNumberFormat="1" applyBorder="1" applyAlignment="1">
      <alignment horizontal="distributed"/>
    </xf>
    <xf numFmtId="176" fontId="1" fillId="0" borderId="30" xfId="47" applyNumberFormat="1" applyBorder="1" applyAlignment="1">
      <alignment horizontal="distributed"/>
    </xf>
    <xf numFmtId="176" fontId="1" fillId="0" borderId="27" xfId="47" applyNumberFormat="1" applyBorder="1">
      <alignment vertical="center"/>
    </xf>
    <xf numFmtId="176" fontId="1" fillId="0" borderId="17" xfId="47" applyNumberFormat="1" applyBorder="1">
      <alignment vertical="center"/>
    </xf>
    <xf numFmtId="176" fontId="1" fillId="0" borderId="18" xfId="47" applyNumberFormat="1" applyBorder="1">
      <alignment vertical="center"/>
    </xf>
    <xf numFmtId="176" fontId="1" fillId="0" borderId="19" xfId="47" applyNumberFormat="1" applyBorder="1">
      <alignment vertical="center"/>
    </xf>
    <xf numFmtId="176" fontId="1" fillId="0" borderId="29" xfId="47" applyNumberFormat="1" applyBorder="1">
      <alignment vertical="center"/>
    </xf>
    <xf numFmtId="176" fontId="1" fillId="0" borderId="10" xfId="47" applyNumberFormat="1" applyBorder="1">
      <alignment vertical="center"/>
    </xf>
    <xf numFmtId="176" fontId="1" fillId="0" borderId="19" xfId="47" applyNumberFormat="1" applyFont="1" applyBorder="1">
      <alignment vertical="center"/>
    </xf>
    <xf numFmtId="176" fontId="1" fillId="0" borderId="11" xfId="47" applyNumberFormat="1" applyBorder="1">
      <alignment vertical="center"/>
    </xf>
    <xf numFmtId="176" fontId="1" fillId="0" borderId="30" xfId="47" applyNumberFormat="1" applyBorder="1">
      <alignment vertical="center"/>
    </xf>
    <xf numFmtId="176" fontId="1" fillId="0" borderId="13" xfId="47" applyNumberFormat="1" applyBorder="1">
      <alignment vertical="center"/>
    </xf>
    <xf numFmtId="176" fontId="1" fillId="0" borderId="18" xfId="47" applyNumberFormat="1" applyBorder="1" applyAlignment="1">
      <alignment horizontal="distributed"/>
    </xf>
    <xf numFmtId="176" fontId="28" fillId="0" borderId="0" xfId="47" applyNumberFormat="1" applyFont="1">
      <alignment vertical="center"/>
    </xf>
    <xf numFmtId="0" fontId="1" fillId="0" borderId="0" xfId="0" applyFont="1" applyFill="1" applyAlignment="1">
      <alignment vertical="center"/>
    </xf>
    <xf numFmtId="0" fontId="1" fillId="0" borderId="30" xfId="0" applyFont="1" applyFill="1" applyBorder="1">
      <alignment vertical="center"/>
    </xf>
    <xf numFmtId="0" fontId="1" fillId="0" borderId="0" xfId="0" applyFont="1" applyFill="1">
      <alignment vertical="center"/>
    </xf>
    <xf numFmtId="0" fontId="1" fillId="0" borderId="29" xfId="0" applyFont="1" applyFill="1" applyBorder="1">
      <alignment vertical="center"/>
    </xf>
    <xf numFmtId="0" fontId="1" fillId="0" borderId="12" xfId="0" applyFont="1" applyFill="1" applyBorder="1" applyAlignment="1">
      <alignment horizontal="left" vertical="center"/>
    </xf>
    <xf numFmtId="0" fontId="16" fillId="0" borderId="0" xfId="0" applyFont="1" applyFill="1">
      <alignment vertical="center"/>
    </xf>
    <xf numFmtId="0" fontId="4" fillId="0" borderId="0" xfId="0" applyFont="1" applyFill="1" applyAlignment="1">
      <alignment vertical="center"/>
    </xf>
    <xf numFmtId="0" fontId="5" fillId="0" borderId="0" xfId="0" applyFont="1" applyFill="1" applyAlignment="1">
      <alignment vertical="center"/>
    </xf>
    <xf numFmtId="0" fontId="1" fillId="0" borderId="0" xfId="0" applyFont="1" applyFill="1" applyBorder="1" applyAlignment="1">
      <alignment horizontal="left" vertical="center"/>
    </xf>
    <xf numFmtId="0" fontId="1" fillId="0" borderId="31" xfId="0" applyFont="1" applyFill="1" applyBorder="1" applyAlignment="1">
      <alignment vertical="center"/>
    </xf>
    <xf numFmtId="0" fontId="1" fillId="0" borderId="14" xfId="0" applyFont="1" applyFill="1" applyBorder="1" applyAlignment="1">
      <alignment vertical="center"/>
    </xf>
    <xf numFmtId="0" fontId="1" fillId="0" borderId="28" xfId="0" applyFont="1" applyFill="1" applyBorder="1" applyAlignment="1">
      <alignment vertical="center"/>
    </xf>
    <xf numFmtId="0" fontId="6" fillId="0" borderId="28" xfId="0" applyFont="1" applyFill="1" applyBorder="1" applyAlignment="1">
      <alignment vertical="center"/>
    </xf>
    <xf numFmtId="0" fontId="1" fillId="0" borderId="18" xfId="0" applyFont="1" applyFill="1" applyBorder="1" applyAlignment="1">
      <alignment vertical="center" shrinkToFit="1"/>
    </xf>
    <xf numFmtId="0" fontId="6" fillId="0" borderId="13" xfId="0" applyFont="1" applyFill="1" applyBorder="1" applyAlignment="1">
      <alignment vertical="center"/>
    </xf>
    <xf numFmtId="0" fontId="1" fillId="0" borderId="16" xfId="0" applyFont="1" applyFill="1" applyBorder="1" applyAlignment="1">
      <alignment vertical="center" shrinkToFit="1"/>
    </xf>
    <xf numFmtId="0" fontId="1" fillId="0" borderId="0" xfId="0" applyFont="1" applyFill="1" applyBorder="1" applyAlignment="1">
      <alignment vertical="center" shrinkToFit="1"/>
    </xf>
    <xf numFmtId="176" fontId="0" fillId="0" borderId="0" xfId="0" applyNumberFormat="1" applyFill="1" applyAlignment="1">
      <alignment vertical="center"/>
    </xf>
    <xf numFmtId="0" fontId="7" fillId="0" borderId="0" xfId="0" applyFont="1" applyFill="1" applyAlignment="1">
      <alignment horizontal="left" vertical="center"/>
    </xf>
    <xf numFmtId="0" fontId="1" fillId="0" borderId="0" xfId="0" applyFont="1" applyFill="1" applyAlignment="1">
      <alignment horizontal="left" vertical="center"/>
    </xf>
    <xf numFmtId="0" fontId="7" fillId="0" borderId="0" xfId="0" applyFont="1" applyFill="1" applyAlignment="1">
      <alignment vertical="center"/>
    </xf>
    <xf numFmtId="176" fontId="1" fillId="0" borderId="19" xfId="47" applyNumberFormat="1" applyFill="1" applyBorder="1">
      <alignment vertical="center"/>
    </xf>
    <xf numFmtId="0" fontId="11" fillId="0" borderId="0" xfId="0" applyFont="1" applyAlignment="1">
      <alignment horizontal="center" vertical="center"/>
    </xf>
    <xf numFmtId="0" fontId="12" fillId="0" borderId="17" xfId="0" applyFont="1" applyBorder="1" applyAlignment="1">
      <alignment horizontal="distributed" vertical="center"/>
    </xf>
    <xf numFmtId="0" fontId="0" fillId="0" borderId="18" xfId="0" applyBorder="1" applyAlignment="1">
      <alignment horizontal="center" vertical="center"/>
    </xf>
    <xf numFmtId="0" fontId="12" fillId="24" borderId="54" xfId="0" applyFont="1" applyFill="1" applyBorder="1" applyAlignment="1" applyProtection="1">
      <alignment vertical="center"/>
      <protection locked="0"/>
    </xf>
    <xf numFmtId="0" fontId="12" fillId="24" borderId="55" xfId="0" applyFont="1" applyFill="1" applyBorder="1" applyAlignment="1" applyProtection="1">
      <alignment vertical="center"/>
      <protection locked="0"/>
    </xf>
    <xf numFmtId="181" fontId="12" fillId="24" borderId="30" xfId="28" applyNumberFormat="1" applyFont="1" applyFill="1" applyBorder="1" applyAlignment="1">
      <alignment vertical="center" justifyLastLine="1"/>
    </xf>
    <xf numFmtId="0" fontId="12" fillId="24" borderId="56" xfId="0" applyFont="1" applyFill="1" applyBorder="1" applyAlignment="1" applyProtection="1">
      <alignment vertical="center"/>
      <protection locked="0"/>
    </xf>
    <xf numFmtId="14" fontId="12" fillId="24" borderId="19" xfId="0" applyNumberFormat="1" applyFont="1" applyFill="1" applyBorder="1" applyAlignment="1" applyProtection="1">
      <alignment vertical="center"/>
      <protection locked="0"/>
    </xf>
    <xf numFmtId="176" fontId="48" fillId="0" borderId="28" xfId="0" applyNumberFormat="1" applyFont="1" applyBorder="1" applyAlignment="1">
      <alignment horizontal="center" vertical="center"/>
    </xf>
    <xf numFmtId="176" fontId="12" fillId="0" borderId="57" xfId="0" applyNumberFormat="1" applyFont="1" applyBorder="1" applyAlignment="1">
      <alignment vertical="center"/>
    </xf>
    <xf numFmtId="38" fontId="12" fillId="24" borderId="19" xfId="34" applyFont="1" applyFill="1" applyBorder="1" applyAlignment="1" applyProtection="1">
      <alignment vertical="center"/>
      <protection locked="0"/>
    </xf>
    <xf numFmtId="14" fontId="12" fillId="24" borderId="24" xfId="0" applyNumberFormat="1" applyFont="1" applyFill="1" applyBorder="1" applyAlignment="1" applyProtection="1">
      <alignment vertical="center"/>
      <protection locked="0"/>
    </xf>
    <xf numFmtId="176" fontId="12" fillId="0" borderId="58" xfId="0" applyNumberFormat="1" applyFont="1" applyBorder="1" applyAlignment="1">
      <alignment vertical="center"/>
    </xf>
    <xf numFmtId="176" fontId="12" fillId="0" borderId="26" xfId="0" applyNumberFormat="1" applyFont="1" applyFill="1" applyBorder="1" applyAlignment="1" applyProtection="1">
      <alignment vertical="center"/>
    </xf>
    <xf numFmtId="176" fontId="12" fillId="0" borderId="59" xfId="0" applyNumberFormat="1" applyFont="1" applyBorder="1" applyAlignment="1">
      <alignment vertical="center"/>
    </xf>
    <xf numFmtId="0" fontId="12" fillId="0" borderId="29" xfId="0" applyFont="1" applyBorder="1" applyAlignment="1">
      <alignment horizontal="right" vertical="center" justifyLastLine="1"/>
    </xf>
    <xf numFmtId="0" fontId="12" fillId="24" borderId="17" xfId="0" applyFont="1" applyFill="1" applyBorder="1" applyAlignment="1" applyProtection="1">
      <alignment vertical="center" shrinkToFit="1"/>
      <protection locked="0"/>
    </xf>
    <xf numFmtId="0" fontId="27" fillId="0" borderId="0" xfId="0" applyFont="1">
      <alignment vertical="center"/>
    </xf>
    <xf numFmtId="0" fontId="27" fillId="0" borderId="0" xfId="0" applyFont="1" applyFill="1" applyBorder="1">
      <alignment vertical="center"/>
    </xf>
    <xf numFmtId="0" fontId="7" fillId="0" borderId="0" xfId="0" applyFont="1" applyFill="1">
      <alignment vertical="center"/>
    </xf>
    <xf numFmtId="0" fontId="52" fillId="0" borderId="0" xfId="0" applyFont="1" applyFill="1" applyAlignment="1">
      <alignment vertical="center"/>
    </xf>
    <xf numFmtId="0" fontId="27" fillId="0" borderId="31" xfId="0" applyFont="1" applyFill="1" applyBorder="1">
      <alignment vertical="center"/>
    </xf>
    <xf numFmtId="0" fontId="27" fillId="0" borderId="14" xfId="0" applyFont="1" applyFill="1" applyBorder="1">
      <alignment vertical="center"/>
    </xf>
    <xf numFmtId="0" fontId="27" fillId="0" borderId="13" xfId="0" applyFont="1" applyFill="1" applyBorder="1">
      <alignment vertical="center"/>
    </xf>
    <xf numFmtId="0" fontId="27" fillId="0" borderId="16" xfId="0" applyFont="1" applyFill="1" applyBorder="1">
      <alignment vertical="center"/>
    </xf>
    <xf numFmtId="0" fontId="27" fillId="0" borderId="15" xfId="0" applyFont="1" applyFill="1" applyBorder="1">
      <alignment vertical="center"/>
    </xf>
    <xf numFmtId="0" fontId="27" fillId="0" borderId="10" xfId="0" applyFont="1" applyFill="1" applyBorder="1">
      <alignment vertical="center"/>
    </xf>
    <xf numFmtId="0" fontId="27" fillId="0" borderId="12" xfId="0" applyFont="1" applyFill="1" applyBorder="1">
      <alignment vertical="center"/>
    </xf>
    <xf numFmtId="0" fontId="53" fillId="0" borderId="19" xfId="0" applyFont="1" applyFill="1" applyBorder="1">
      <alignment vertical="center"/>
    </xf>
    <xf numFmtId="0" fontId="53" fillId="0" borderId="17" xfId="0" applyFont="1" applyFill="1" applyBorder="1" applyAlignment="1">
      <alignment vertical="center"/>
    </xf>
    <xf numFmtId="176" fontId="51" fillId="0" borderId="0" xfId="47" applyNumberFormat="1" applyFont="1" applyFill="1" applyAlignment="1">
      <alignment vertical="center"/>
    </xf>
    <xf numFmtId="176" fontId="17" fillId="0" borderId="0" xfId="47" applyNumberFormat="1" applyFont="1" applyFill="1" applyAlignment="1">
      <alignment vertical="center"/>
    </xf>
    <xf numFmtId="176" fontId="54" fillId="0" borderId="0" xfId="47" applyNumberFormat="1" applyFont="1" applyFill="1" applyAlignment="1">
      <alignment horizontal="center" vertical="center"/>
    </xf>
    <xf numFmtId="176" fontId="1" fillId="0" borderId="10" xfId="47" applyNumberFormat="1" applyFont="1" applyBorder="1" applyAlignment="1">
      <alignment horizontal="distributed"/>
    </xf>
    <xf numFmtId="176" fontId="1" fillId="0" borderId="11" xfId="47" applyNumberFormat="1" applyFont="1" applyBorder="1" applyAlignment="1">
      <alignment horizontal="distributed"/>
    </xf>
    <xf numFmtId="176" fontId="1" fillId="0" borderId="86" xfId="47" applyNumberFormat="1" applyFont="1" applyBorder="1" applyAlignment="1">
      <alignment horizontal="distributed"/>
    </xf>
    <xf numFmtId="176" fontId="1" fillId="0" borderId="13" xfId="47" applyNumberFormat="1" applyFont="1" applyBorder="1" applyAlignment="1">
      <alignment horizontal="distributed"/>
    </xf>
    <xf numFmtId="176" fontId="1" fillId="0" borderId="87" xfId="47" applyNumberFormat="1" applyBorder="1">
      <alignment vertical="center"/>
    </xf>
    <xf numFmtId="176" fontId="1" fillId="0" borderId="49" xfId="47" applyNumberFormat="1" applyBorder="1">
      <alignment vertical="center"/>
    </xf>
    <xf numFmtId="176" fontId="1" fillId="0" borderId="88" xfId="47" applyNumberFormat="1" applyBorder="1">
      <alignment vertical="center"/>
    </xf>
    <xf numFmtId="176" fontId="1" fillId="0" borderId="38" xfId="47" applyNumberFormat="1" applyBorder="1">
      <alignment vertical="center"/>
    </xf>
    <xf numFmtId="176" fontId="1" fillId="0" borderId="15" xfId="47" applyNumberFormat="1" applyBorder="1">
      <alignment vertical="center"/>
    </xf>
    <xf numFmtId="176" fontId="1" fillId="0" borderId="88" xfId="47" applyNumberFormat="1" applyFont="1" applyBorder="1" applyAlignment="1">
      <alignment horizontal="center" vertical="center"/>
    </xf>
    <xf numFmtId="176" fontId="1" fillId="0" borderId="27" xfId="47" applyNumberFormat="1" applyFont="1" applyBorder="1" applyAlignment="1">
      <alignment horizontal="center" vertical="center"/>
    </xf>
    <xf numFmtId="176" fontId="1" fillId="0" borderId="89" xfId="47" applyNumberFormat="1" applyFont="1" applyFill="1" applyBorder="1" applyAlignment="1">
      <alignment vertical="center"/>
    </xf>
    <xf numFmtId="176" fontId="1" fillId="0" borderId="49" xfId="47" applyNumberFormat="1" applyFont="1" applyFill="1" applyBorder="1">
      <alignment vertical="center"/>
    </xf>
    <xf numFmtId="176" fontId="1" fillId="0" borderId="30" xfId="47" applyNumberFormat="1" applyFill="1" applyBorder="1">
      <alignment vertical="center"/>
    </xf>
    <xf numFmtId="176" fontId="1" fillId="0" borderId="13" xfId="47" applyNumberFormat="1" applyFont="1" applyBorder="1">
      <alignment vertical="center"/>
    </xf>
    <xf numFmtId="176" fontId="1" fillId="0" borderId="15" xfId="47" applyNumberFormat="1" applyFont="1" applyBorder="1">
      <alignment vertical="center"/>
    </xf>
    <xf numFmtId="0" fontId="65" fillId="0" borderId="90" xfId="0" applyFont="1" applyFill="1" applyBorder="1" applyAlignment="1">
      <alignment horizontal="center" vertical="center"/>
    </xf>
    <xf numFmtId="0" fontId="66" fillId="0" borderId="91" xfId="0" applyFont="1" applyFill="1" applyBorder="1" applyAlignment="1">
      <alignment horizontal="centerContinuous" vertical="center"/>
    </xf>
    <xf numFmtId="0" fontId="66" fillId="0" borderId="92" xfId="0" applyFont="1" applyFill="1" applyBorder="1" applyAlignment="1">
      <alignment horizontal="centerContinuous" vertical="center"/>
    </xf>
    <xf numFmtId="0" fontId="65" fillId="0" borderId="93" xfId="0" applyFont="1" applyFill="1" applyBorder="1" applyAlignment="1">
      <alignment horizontal="center" vertical="center" wrapText="1"/>
    </xf>
    <xf numFmtId="0" fontId="65" fillId="0" borderId="94" xfId="0" applyFont="1" applyFill="1" applyBorder="1" applyAlignment="1">
      <alignment horizontal="center" vertical="center" wrapText="1"/>
    </xf>
    <xf numFmtId="0" fontId="67" fillId="26" borderId="37" xfId="0" applyFont="1" applyFill="1" applyBorder="1" applyAlignment="1">
      <alignment horizontal="center" vertical="center"/>
    </xf>
    <xf numFmtId="0" fontId="67" fillId="26" borderId="14" xfId="0" applyFont="1" applyFill="1" applyBorder="1">
      <alignment vertical="center"/>
    </xf>
    <xf numFmtId="0" fontId="67" fillId="26" borderId="13" xfId="0" applyFont="1" applyFill="1" applyBorder="1" applyAlignment="1">
      <alignment vertical="center"/>
    </xf>
    <xf numFmtId="0" fontId="53" fillId="26" borderId="31" xfId="0" applyFont="1" applyFill="1" applyBorder="1" applyAlignment="1">
      <alignment vertical="center"/>
    </xf>
    <xf numFmtId="0" fontId="53" fillId="26" borderId="95" xfId="0" applyFont="1" applyFill="1" applyBorder="1" applyAlignment="1">
      <alignment horizontal="center" vertical="center"/>
    </xf>
    <xf numFmtId="0" fontId="53" fillId="26" borderId="43" xfId="0" applyFont="1" applyFill="1" applyBorder="1" applyAlignment="1">
      <alignment horizontal="center" vertical="center"/>
    </xf>
    <xf numFmtId="0" fontId="53" fillId="0" borderId="19" xfId="0" applyFont="1" applyFill="1" applyBorder="1" applyAlignment="1">
      <alignment horizontal="center" vertical="center"/>
    </xf>
    <xf numFmtId="0" fontId="53" fillId="0" borderId="19" xfId="0" applyFont="1" applyFill="1" applyBorder="1" applyAlignment="1">
      <alignment horizontal="left" vertical="center"/>
    </xf>
    <xf numFmtId="0" fontId="53" fillId="0" borderId="17" xfId="0" applyFont="1" applyFill="1" applyBorder="1" applyAlignment="1">
      <alignment horizontal="left" vertical="center"/>
    </xf>
    <xf numFmtId="0" fontId="53" fillId="0" borderId="97" xfId="0" applyFont="1" applyFill="1" applyBorder="1" applyAlignment="1">
      <alignment horizontal="center" vertical="center"/>
    </xf>
    <xf numFmtId="0" fontId="53" fillId="0" borderId="40" xfId="0" applyFont="1" applyFill="1" applyBorder="1" applyAlignment="1">
      <alignment horizontal="center" vertical="center"/>
    </xf>
    <xf numFmtId="0" fontId="67" fillId="26" borderId="35" xfId="0" applyFont="1" applyFill="1" applyBorder="1" applyAlignment="1">
      <alignment horizontal="center" vertical="center"/>
    </xf>
    <xf numFmtId="0" fontId="67" fillId="26" borderId="18" xfId="0" applyFont="1" applyFill="1" applyBorder="1">
      <alignment vertical="center"/>
    </xf>
    <xf numFmtId="0" fontId="53" fillId="26" borderId="17" xfId="0" applyFont="1" applyFill="1" applyBorder="1" applyAlignment="1">
      <alignment vertical="center"/>
    </xf>
    <xf numFmtId="0" fontId="53" fillId="26" borderId="28" xfId="0" applyFont="1" applyFill="1" applyBorder="1" applyAlignment="1">
      <alignment vertical="center"/>
    </xf>
    <xf numFmtId="0" fontId="53" fillId="26" borderId="97" xfId="0" applyFont="1" applyFill="1" applyBorder="1" applyAlignment="1">
      <alignment horizontal="center" vertical="center"/>
    </xf>
    <xf numFmtId="0" fontId="53" fillId="26" borderId="40" xfId="0" applyFont="1" applyFill="1" applyBorder="1" applyAlignment="1">
      <alignment horizontal="center" vertical="center"/>
    </xf>
    <xf numFmtId="0" fontId="53" fillId="26" borderId="98" xfId="0" applyFont="1" applyFill="1" applyBorder="1" applyAlignment="1">
      <alignment horizontal="center" vertical="center"/>
    </xf>
    <xf numFmtId="0" fontId="53" fillId="0" borderId="28" xfId="0" applyFont="1" applyFill="1" applyBorder="1" applyAlignment="1">
      <alignment vertical="center"/>
    </xf>
    <xf numFmtId="0" fontId="53" fillId="0" borderId="40" xfId="0" applyFont="1" applyFill="1" applyBorder="1" applyAlignment="1">
      <alignment horizontal="left" vertical="center"/>
    </xf>
    <xf numFmtId="0" fontId="53" fillId="0" borderId="99" xfId="0" applyFont="1" applyFill="1" applyBorder="1" applyAlignment="1">
      <alignment vertical="center"/>
    </xf>
    <xf numFmtId="0" fontId="53" fillId="0" borderId="100" xfId="0" applyFont="1" applyFill="1" applyBorder="1" applyAlignment="1">
      <alignment vertical="center"/>
    </xf>
    <xf numFmtId="0" fontId="53" fillId="0" borderId="101" xfId="0" applyFont="1" applyFill="1" applyBorder="1" applyAlignment="1">
      <alignment horizontal="center" vertical="center"/>
    </xf>
    <xf numFmtId="0" fontId="53" fillId="0" borderId="44" xfId="0" applyFont="1" applyFill="1" applyBorder="1" applyAlignment="1">
      <alignment horizontal="center" vertical="center"/>
    </xf>
    <xf numFmtId="0" fontId="53" fillId="0" borderId="29" xfId="0" applyFont="1" applyFill="1" applyBorder="1" applyAlignment="1">
      <alignment horizontal="center" vertical="center"/>
    </xf>
    <xf numFmtId="0" fontId="67" fillId="26" borderId="31" xfId="0" applyFont="1" applyFill="1" applyBorder="1" applyAlignment="1">
      <alignment vertical="center"/>
    </xf>
    <xf numFmtId="0" fontId="67" fillId="26" borderId="28" xfId="0" applyFont="1" applyFill="1" applyBorder="1" applyAlignment="1">
      <alignment vertical="center"/>
    </xf>
    <xf numFmtId="0" fontId="68" fillId="26" borderId="28" xfId="0" applyFont="1" applyFill="1" applyBorder="1" applyAlignment="1">
      <alignment vertical="center"/>
    </xf>
    <xf numFmtId="0" fontId="53" fillId="0" borderId="10" xfId="0" applyFont="1" applyFill="1" applyBorder="1" applyAlignment="1">
      <alignment horizontal="center" vertical="center"/>
    </xf>
    <xf numFmtId="0" fontId="68" fillId="0" borderId="28" xfId="0" applyFont="1" applyFill="1" applyBorder="1" applyAlignment="1">
      <alignment vertical="center"/>
    </xf>
    <xf numFmtId="0" fontId="53" fillId="26" borderId="37" xfId="0" applyFont="1" applyFill="1" applyBorder="1" applyAlignment="1">
      <alignment horizontal="center" vertical="center"/>
    </xf>
    <xf numFmtId="49" fontId="53" fillId="0" borderId="19" xfId="0" applyNumberFormat="1" applyFont="1" applyFill="1" applyBorder="1" applyAlignment="1">
      <alignment horizontal="center" vertical="center"/>
    </xf>
    <xf numFmtId="0" fontId="53" fillId="26" borderId="37" xfId="0" applyFont="1" applyFill="1" applyBorder="1">
      <alignment vertical="center"/>
    </xf>
    <xf numFmtId="49" fontId="53" fillId="0" borderId="30" xfId="0" applyNumberFormat="1" applyFont="1" applyFill="1" applyBorder="1" applyAlignment="1">
      <alignment horizontal="center" vertical="center"/>
    </xf>
    <xf numFmtId="0" fontId="53" fillId="0" borderId="30" xfId="0" applyFont="1" applyFill="1" applyBorder="1" applyAlignment="1">
      <alignment horizontal="center" vertical="center"/>
    </xf>
    <xf numFmtId="0" fontId="53" fillId="26" borderId="50" xfId="0" applyFont="1" applyFill="1" applyBorder="1" applyAlignment="1">
      <alignment horizontal="center" vertical="center"/>
    </xf>
    <xf numFmtId="0" fontId="53" fillId="0" borderId="102" xfId="0" applyFont="1" applyFill="1" applyBorder="1" applyAlignment="1">
      <alignment horizontal="center" vertical="center"/>
    </xf>
    <xf numFmtId="49" fontId="53" fillId="0" borderId="103" xfId="0" applyNumberFormat="1" applyFont="1" applyFill="1" applyBorder="1" applyAlignment="1">
      <alignment horizontal="center" vertical="center"/>
    </xf>
    <xf numFmtId="0" fontId="53" fillId="0" borderId="0" xfId="0" applyFont="1" applyFill="1" applyBorder="1" applyAlignment="1">
      <alignment horizontal="center" vertical="center"/>
    </xf>
    <xf numFmtId="49" fontId="53" fillId="0" borderId="0" xfId="0" applyNumberFormat="1" applyFont="1" applyFill="1" applyBorder="1" applyAlignment="1">
      <alignment horizontal="center" vertical="center"/>
    </xf>
    <xf numFmtId="0" fontId="53" fillId="0" borderId="0" xfId="0" applyFont="1" applyFill="1" applyBorder="1" applyAlignment="1">
      <alignment vertical="center"/>
    </xf>
    <xf numFmtId="0" fontId="27" fillId="0" borderId="0" xfId="0" applyFont="1" applyBorder="1">
      <alignment vertical="center"/>
    </xf>
    <xf numFmtId="0" fontId="27" fillId="0" borderId="0" xfId="0" applyFont="1" applyBorder="1" applyAlignment="1">
      <alignment horizontal="center" vertical="center"/>
    </xf>
    <xf numFmtId="0" fontId="27" fillId="0" borderId="0" xfId="0" applyFont="1" applyAlignment="1">
      <alignment horizontal="center" vertical="center"/>
    </xf>
    <xf numFmtId="0" fontId="27" fillId="0" borderId="0" xfId="0" applyFont="1" applyFill="1">
      <alignment vertical="center"/>
    </xf>
    <xf numFmtId="0" fontId="27" fillId="0" borderId="10" xfId="0" applyFont="1" applyFill="1" applyBorder="1" applyAlignment="1">
      <alignment vertical="center" shrinkToFit="1"/>
    </xf>
    <xf numFmtId="0" fontId="27" fillId="0" borderId="11" xfId="0" applyFont="1" applyFill="1" applyBorder="1" applyAlignment="1">
      <alignment vertical="center" shrinkToFit="1"/>
    </xf>
    <xf numFmtId="0" fontId="27" fillId="0" borderId="0" xfId="0" applyFont="1" applyFill="1" applyBorder="1" applyAlignment="1">
      <alignment horizontal="right" vertical="center"/>
    </xf>
    <xf numFmtId="0" fontId="27" fillId="0" borderId="29" xfId="0" applyFont="1" applyFill="1" applyBorder="1">
      <alignment vertical="center"/>
    </xf>
    <xf numFmtId="0" fontId="27" fillId="0" borderId="17" xfId="0" applyFont="1" applyFill="1" applyBorder="1">
      <alignment vertical="center"/>
    </xf>
    <xf numFmtId="0" fontId="27" fillId="0" borderId="28" xfId="0" applyFont="1" applyFill="1" applyBorder="1">
      <alignment vertical="center"/>
    </xf>
    <xf numFmtId="0" fontId="1" fillId="0" borderId="0" xfId="0" applyFont="1" applyFill="1" applyBorder="1" applyAlignment="1">
      <alignment horizontal="right" vertical="center"/>
    </xf>
    <xf numFmtId="0" fontId="0" fillId="0" borderId="18" xfId="0" applyBorder="1" applyAlignment="1">
      <alignment vertical="center"/>
    </xf>
    <xf numFmtId="0" fontId="8" fillId="0" borderId="0" xfId="0" applyFont="1" applyAlignment="1" applyProtection="1">
      <alignment vertical="center"/>
      <protection locked="0"/>
    </xf>
    <xf numFmtId="0" fontId="8" fillId="0" borderId="19" xfId="0" applyFont="1" applyBorder="1" applyAlignment="1" applyProtection="1">
      <alignment horizontal="center" vertical="center"/>
      <protection locked="0"/>
    </xf>
    <xf numFmtId="0" fontId="8" fillId="0" borderId="19" xfId="0" applyFont="1" applyBorder="1" applyAlignment="1" applyProtection="1">
      <alignment vertical="center"/>
      <protection locked="0"/>
    </xf>
    <xf numFmtId="0" fontId="8" fillId="0" borderId="17" xfId="0" applyFont="1" applyBorder="1" applyAlignment="1" applyProtection="1">
      <alignment vertical="center" textRotation="255"/>
      <protection locked="0"/>
    </xf>
    <xf numFmtId="0" fontId="8" fillId="0" borderId="28" xfId="0" applyFont="1" applyBorder="1" applyAlignment="1" applyProtection="1">
      <alignment vertical="center"/>
      <protection locked="0"/>
    </xf>
    <xf numFmtId="0" fontId="8" fillId="0" borderId="18" xfId="0" applyFont="1" applyBorder="1" applyAlignment="1" applyProtection="1">
      <alignment vertical="center"/>
      <protection locked="0"/>
    </xf>
    <xf numFmtId="0" fontId="8" fillId="0" borderId="10" xfId="0" applyFont="1" applyBorder="1" applyAlignment="1" applyProtection="1">
      <alignment vertical="center"/>
      <protection locked="0"/>
    </xf>
    <xf numFmtId="0" fontId="8" fillId="0" borderId="16" xfId="0" applyFont="1" applyBorder="1" applyAlignment="1" applyProtection="1">
      <alignment vertical="center"/>
      <protection locked="0"/>
    </xf>
    <xf numFmtId="0" fontId="8" fillId="0" borderId="15" xfId="0" applyFont="1" applyBorder="1" applyAlignment="1" applyProtection="1">
      <alignment vertical="center"/>
      <protection locked="0"/>
    </xf>
    <xf numFmtId="0" fontId="8" fillId="0" borderId="11" xfId="0" applyFont="1" applyBorder="1" applyAlignment="1" applyProtection="1">
      <alignment vertical="center"/>
      <protection locked="0"/>
    </xf>
    <xf numFmtId="0" fontId="8" fillId="0" borderId="0" xfId="0" applyFont="1" applyBorder="1" applyAlignment="1" applyProtection="1">
      <alignment vertical="center"/>
      <protection locked="0"/>
    </xf>
    <xf numFmtId="0" fontId="8" fillId="0" borderId="12" xfId="0" applyFont="1" applyBorder="1" applyAlignment="1" applyProtection="1">
      <alignment vertical="center"/>
      <protection locked="0"/>
    </xf>
    <xf numFmtId="0" fontId="8" fillId="0" borderId="31" xfId="0" applyFont="1" applyBorder="1" applyAlignment="1" applyProtection="1">
      <alignment vertical="center"/>
      <protection locked="0"/>
    </xf>
    <xf numFmtId="0" fontId="8" fillId="0" borderId="14" xfId="0" applyFont="1" applyBorder="1" applyAlignment="1" applyProtection="1">
      <alignment vertical="center"/>
      <protection locked="0"/>
    </xf>
    <xf numFmtId="0" fontId="8" fillId="0" borderId="13" xfId="0" applyFont="1" applyBorder="1" applyAlignment="1" applyProtection="1">
      <alignment vertical="center"/>
      <protection locked="0"/>
    </xf>
    <xf numFmtId="0" fontId="8" fillId="0" borderId="19" xfId="0" applyFont="1" applyBorder="1" applyAlignment="1" applyProtection="1">
      <alignment vertical="center" shrinkToFit="1"/>
      <protection locked="0"/>
    </xf>
    <xf numFmtId="0" fontId="8" fillId="0" borderId="17" xfId="0" applyFont="1" applyBorder="1" applyAlignment="1" applyProtection="1">
      <alignment vertical="center"/>
      <protection locked="0"/>
    </xf>
    <xf numFmtId="0" fontId="8" fillId="0" borderId="17" xfId="0" applyFont="1" applyBorder="1" applyAlignment="1" applyProtection="1">
      <alignment horizontal="center" vertical="center"/>
      <protection locked="0"/>
    </xf>
    <xf numFmtId="0" fontId="8" fillId="0" borderId="18"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180" fontId="8" fillId="0" borderId="31" xfId="0" applyNumberFormat="1" applyFont="1" applyBorder="1" applyAlignment="1" applyProtection="1">
      <alignment vertical="center" shrinkToFit="1"/>
    </xf>
    <xf numFmtId="0" fontId="8" fillId="0" borderId="104" xfId="0" applyFont="1" applyBorder="1" applyAlignment="1" applyProtection="1">
      <alignment vertical="center"/>
      <protection locked="0"/>
    </xf>
    <xf numFmtId="0" fontId="8" fillId="0" borderId="105" xfId="0" applyFont="1" applyBorder="1" applyAlignment="1" applyProtection="1">
      <alignment vertical="center"/>
      <protection locked="0"/>
    </xf>
    <xf numFmtId="0" fontId="8" fillId="0" borderId="106" xfId="0" applyFont="1" applyBorder="1" applyAlignment="1" applyProtection="1">
      <alignment vertical="center"/>
      <protection locked="0"/>
    </xf>
    <xf numFmtId="0" fontId="14" fillId="0" borderId="0" xfId="0" applyFont="1" applyAlignment="1" applyProtection="1">
      <alignment vertical="center"/>
      <protection locked="0"/>
    </xf>
    <xf numFmtId="0" fontId="14" fillId="0" borderId="0" xfId="0" applyFont="1" applyBorder="1" applyAlignment="1" applyProtection="1">
      <alignment vertical="center"/>
      <protection locked="0"/>
    </xf>
    <xf numFmtId="0" fontId="69" fillId="30" borderId="107" xfId="0" applyFont="1" applyFill="1" applyBorder="1">
      <alignment vertical="center"/>
    </xf>
    <xf numFmtId="0" fontId="69" fillId="30" borderId="108" xfId="0" applyFont="1" applyFill="1" applyBorder="1">
      <alignment vertical="center"/>
    </xf>
    <xf numFmtId="0" fontId="69" fillId="30" borderId="109" xfId="0" applyFont="1" applyFill="1" applyBorder="1">
      <alignment vertical="center"/>
    </xf>
    <xf numFmtId="0" fontId="7" fillId="0" borderId="110" xfId="0" applyFont="1" applyBorder="1">
      <alignment vertical="center"/>
    </xf>
    <xf numFmtId="0" fontId="7" fillId="0" borderId="19" xfId="0" applyFont="1" applyBorder="1">
      <alignment vertical="center"/>
    </xf>
    <xf numFmtId="0" fontId="7" fillId="0" borderId="19" xfId="0" applyFont="1" applyBorder="1" applyAlignment="1">
      <alignment vertical="center" shrinkToFit="1"/>
    </xf>
    <xf numFmtId="0" fontId="7" fillId="0" borderId="19" xfId="0" applyFont="1" applyBorder="1" applyAlignment="1">
      <alignment vertical="center" wrapText="1"/>
    </xf>
    <xf numFmtId="0" fontId="7" fillId="0" borderId="19" xfId="0" applyFont="1" applyBorder="1" applyAlignment="1">
      <alignment horizontal="right" vertical="center"/>
    </xf>
    <xf numFmtId="0" fontId="3" fillId="0" borderId="0" xfId="0" applyFont="1">
      <alignment vertical="center"/>
    </xf>
    <xf numFmtId="0" fontId="7" fillId="0" borderId="0" xfId="0" applyFont="1">
      <alignment vertical="center"/>
    </xf>
    <xf numFmtId="0" fontId="12" fillId="0" borderId="19" xfId="0" applyFont="1" applyFill="1" applyBorder="1" applyAlignment="1">
      <alignment horizontal="center" vertical="center"/>
    </xf>
    <xf numFmtId="0" fontId="12" fillId="0" borderId="17" xfId="0" applyFont="1" applyFill="1" applyBorder="1" applyAlignment="1">
      <alignment vertical="center"/>
    </xf>
    <xf numFmtId="0" fontId="12" fillId="0" borderId="28" xfId="0" applyFont="1" applyFill="1" applyBorder="1" applyAlignment="1">
      <alignment vertical="center"/>
    </xf>
    <xf numFmtId="176" fontId="17" fillId="0" borderId="19" xfId="47" applyNumberFormat="1" applyFont="1" applyFill="1" applyBorder="1" applyAlignment="1">
      <alignment vertical="center"/>
    </xf>
    <xf numFmtId="176" fontId="17" fillId="27" borderId="19" xfId="47" applyNumberFormat="1" applyFont="1" applyFill="1" applyBorder="1" applyAlignment="1">
      <alignment vertical="center"/>
    </xf>
    <xf numFmtId="176" fontId="64" fillId="0" borderId="0" xfId="47" applyNumberFormat="1" applyFont="1" applyFill="1" applyAlignment="1">
      <alignment vertical="center"/>
    </xf>
    <xf numFmtId="176" fontId="0" fillId="0" borderId="0" xfId="47" applyNumberFormat="1" applyFont="1">
      <alignment vertical="center"/>
    </xf>
    <xf numFmtId="176" fontId="0" fillId="0" borderId="19" xfId="47" applyNumberFormat="1" applyFont="1" applyBorder="1">
      <alignment vertical="center"/>
    </xf>
    <xf numFmtId="176" fontId="1" fillId="0" borderId="0" xfId="47" applyNumberFormat="1" applyBorder="1">
      <alignment vertical="center"/>
    </xf>
    <xf numFmtId="176" fontId="1" fillId="0" borderId="0" xfId="47" applyNumberFormat="1" applyFill="1" applyBorder="1">
      <alignment vertical="center"/>
    </xf>
    <xf numFmtId="176" fontId="1" fillId="0" borderId="0" xfId="47" applyNumberFormat="1" applyFont="1" applyFill="1" applyBorder="1" applyAlignment="1">
      <alignment horizontal="center" vertical="center"/>
    </xf>
    <xf numFmtId="176" fontId="1" fillId="0" borderId="0" xfId="47" applyNumberFormat="1" applyFont="1" applyFill="1" applyBorder="1">
      <alignment vertical="center"/>
    </xf>
    <xf numFmtId="176" fontId="0" fillId="0" borderId="0" xfId="47" applyNumberFormat="1" applyFont="1" applyAlignment="1">
      <alignment horizontal="right" vertical="center"/>
    </xf>
    <xf numFmtId="0" fontId="29" fillId="0" borderId="0" xfId="46" applyFont="1" applyFill="1" applyProtection="1"/>
    <xf numFmtId="0" fontId="17" fillId="0" borderId="0" xfId="46" applyFill="1" applyProtection="1"/>
    <xf numFmtId="0" fontId="24" fillId="0" borderId="0" xfId="46" applyFont="1" applyFill="1" applyBorder="1" applyAlignment="1" applyProtection="1">
      <alignment horizontal="center" vertical="center"/>
    </xf>
    <xf numFmtId="38" fontId="22" fillId="0" borderId="0" xfId="36" applyFont="1" applyFill="1" applyProtection="1"/>
    <xf numFmtId="0" fontId="22" fillId="0" borderId="0" xfId="46" applyFont="1" applyFill="1" applyProtection="1"/>
    <xf numFmtId="0" fontId="17" fillId="0" borderId="0" xfId="46" applyFill="1" applyAlignment="1" applyProtection="1">
      <alignment horizontal="right"/>
    </xf>
    <xf numFmtId="0" fontId="17" fillId="0" borderId="0" xfId="46" applyFill="1" applyBorder="1" applyAlignment="1" applyProtection="1">
      <alignment horizontal="right"/>
    </xf>
    <xf numFmtId="0" fontId="20" fillId="0" borderId="0" xfId="46" applyFont="1" applyFill="1" applyBorder="1" applyAlignment="1" applyProtection="1">
      <alignment horizontal="center" vertical="center" wrapText="1"/>
    </xf>
    <xf numFmtId="38" fontId="22" fillId="0" borderId="0" xfId="36" applyFont="1" applyFill="1" applyAlignment="1" applyProtection="1">
      <alignment vertical="center"/>
    </xf>
    <xf numFmtId="0" fontId="22" fillId="0" borderId="0" xfId="46" applyFont="1" applyFill="1" applyAlignment="1" applyProtection="1">
      <alignment vertical="center"/>
    </xf>
    <xf numFmtId="0" fontId="17" fillId="0" borderId="0" xfId="46" applyFill="1" applyAlignment="1" applyProtection="1">
      <alignment vertical="center"/>
    </xf>
    <xf numFmtId="0" fontId="55" fillId="0" borderId="0" xfId="46" applyFont="1" applyFill="1" applyBorder="1" applyAlignment="1" applyProtection="1">
      <alignment horizontal="center" wrapText="1"/>
    </xf>
    <xf numFmtId="0" fontId="17" fillId="0" borderId="0" xfId="46" applyFill="1" applyBorder="1" applyAlignment="1" applyProtection="1">
      <alignment horizontal="center" vertical="center" wrapText="1"/>
    </xf>
    <xf numFmtId="0" fontId="17" fillId="0" borderId="12" xfId="46" applyFill="1" applyBorder="1" applyAlignment="1" applyProtection="1">
      <alignment horizontal="center" vertical="center" wrapText="1"/>
    </xf>
    <xf numFmtId="0" fontId="22" fillId="0" borderId="66" xfId="46" applyFont="1" applyFill="1" applyBorder="1" applyAlignment="1" applyProtection="1">
      <alignment horizontal="center" vertical="center" wrapText="1"/>
    </xf>
    <xf numFmtId="0" fontId="57" fillId="0" borderId="67" xfId="46" applyFont="1" applyFill="1" applyBorder="1" applyAlignment="1" applyProtection="1">
      <alignment horizontal="center" vertical="center" wrapText="1"/>
    </xf>
    <xf numFmtId="38" fontId="22" fillId="0" borderId="0" xfId="36" applyFont="1" applyFill="1" applyAlignment="1" applyProtection="1">
      <alignment vertical="center" shrinkToFit="1"/>
    </xf>
    <xf numFmtId="38" fontId="60" fillId="0" borderId="0" xfId="36" applyFont="1" applyFill="1" applyBorder="1" applyAlignment="1" applyProtection="1">
      <alignment horizontal="right" vertical="center" wrapText="1"/>
    </xf>
    <xf numFmtId="184" fontId="22" fillId="0" borderId="0" xfId="36" applyNumberFormat="1" applyFont="1" applyFill="1" applyAlignment="1" applyProtection="1">
      <alignment vertical="center"/>
    </xf>
    <xf numFmtId="38" fontId="60" fillId="0" borderId="0" xfId="36" applyFont="1" applyFill="1" applyBorder="1" applyAlignment="1" applyProtection="1">
      <alignment horizontal="center" vertical="center" wrapText="1"/>
    </xf>
    <xf numFmtId="0" fontId="12" fillId="0" borderId="0" xfId="46" applyFont="1" applyFill="1" applyAlignment="1" applyProtection="1">
      <alignment vertical="center"/>
    </xf>
    <xf numFmtId="0" fontId="20" fillId="0" borderId="0" xfId="46" applyFont="1" applyFill="1" applyAlignment="1" applyProtection="1"/>
    <xf numFmtId="0" fontId="17" fillId="0" borderId="19" xfId="46" applyFill="1" applyBorder="1" applyAlignment="1" applyProtection="1">
      <alignment horizontal="right" vertical="center"/>
    </xf>
    <xf numFmtId="38" fontId="17" fillId="0" borderId="19" xfId="46" applyNumberFormat="1" applyFill="1" applyBorder="1" applyAlignment="1" applyProtection="1">
      <alignment vertical="center"/>
    </xf>
    <xf numFmtId="38" fontId="22" fillId="0" borderId="0" xfId="36" applyFont="1" applyAlignment="1" applyProtection="1">
      <alignment vertical="center"/>
    </xf>
    <xf numFmtId="0" fontId="17" fillId="0" borderId="0" xfId="46" applyAlignment="1" applyProtection="1">
      <alignment vertical="center"/>
      <protection locked="0"/>
    </xf>
    <xf numFmtId="0" fontId="17" fillId="0" borderId="19" xfId="46" applyFill="1" applyBorder="1" applyAlignment="1" applyProtection="1">
      <alignment vertical="center"/>
    </xf>
    <xf numFmtId="38" fontId="0" fillId="0" borderId="19" xfId="36" applyFont="1" applyFill="1" applyBorder="1" applyAlignment="1" applyProtection="1">
      <alignment vertical="center"/>
    </xf>
    <xf numFmtId="38" fontId="60" fillId="0" borderId="31" xfId="36" applyFont="1" applyFill="1" applyBorder="1" applyAlignment="1" applyProtection="1">
      <alignment horizontal="right" vertical="center" wrapText="1"/>
    </xf>
    <xf numFmtId="38" fontId="59" fillId="0" borderId="84" xfId="36" applyFont="1" applyFill="1" applyBorder="1" applyAlignment="1" applyProtection="1">
      <alignment horizontal="right" vertical="center" wrapText="1"/>
    </xf>
    <xf numFmtId="38" fontId="59" fillId="0" borderId="85" xfId="36" applyFont="1" applyFill="1" applyBorder="1" applyAlignment="1" applyProtection="1">
      <alignment horizontal="right" vertical="center" wrapText="1"/>
    </xf>
    <xf numFmtId="38" fontId="60" fillId="0" borderId="14" xfId="36" applyFont="1" applyFill="1" applyBorder="1" applyAlignment="1" applyProtection="1">
      <alignment horizontal="right" vertical="center" wrapText="1"/>
    </xf>
    <xf numFmtId="38" fontId="60" fillId="0" borderId="18" xfId="36" applyFont="1" applyFill="1" applyBorder="1" applyAlignment="1" applyProtection="1">
      <alignment horizontal="right" vertical="center" wrapText="1"/>
    </xf>
    <xf numFmtId="38" fontId="60" fillId="0" borderId="19" xfId="36" applyFont="1" applyFill="1" applyBorder="1" applyAlignment="1" applyProtection="1">
      <alignment horizontal="right" vertical="center" wrapText="1"/>
    </xf>
    <xf numFmtId="38" fontId="60" fillId="0" borderId="14" xfId="36" applyFont="1" applyFill="1" applyBorder="1" applyAlignment="1" applyProtection="1">
      <alignment vertical="center" wrapText="1"/>
    </xf>
    <xf numFmtId="38" fontId="17" fillId="0" borderId="0" xfId="36" applyFont="1" applyFill="1" applyBorder="1" applyAlignment="1" applyProtection="1">
      <alignment vertical="center" wrapText="1"/>
    </xf>
    <xf numFmtId="0" fontId="0" fillId="0" borderId="17" xfId="0" applyBorder="1" applyAlignment="1">
      <alignment vertical="center"/>
    </xf>
    <xf numFmtId="176" fontId="1" fillId="0" borderId="10" xfId="47" applyNumberFormat="1" applyBorder="1" applyAlignment="1">
      <alignment horizontal="distributed"/>
    </xf>
    <xf numFmtId="0" fontId="0" fillId="0" borderId="11" xfId="0" applyFont="1" applyFill="1" applyBorder="1">
      <alignment vertical="center"/>
    </xf>
    <xf numFmtId="176" fontId="72" fillId="0" borderId="0" xfId="47" applyNumberFormat="1" applyFont="1" applyFill="1" applyAlignment="1">
      <alignment vertical="center"/>
    </xf>
    <xf numFmtId="176" fontId="1" fillId="0" borderId="98" xfId="47" applyNumberFormat="1" applyFont="1" applyBorder="1" applyAlignment="1">
      <alignment horizontal="distributed"/>
    </xf>
    <xf numFmtId="176" fontId="1" fillId="0" borderId="29" xfId="47" applyNumberFormat="1" applyFont="1" applyBorder="1" applyAlignment="1">
      <alignment horizontal="distributed"/>
    </xf>
    <xf numFmtId="176" fontId="1" fillId="0" borderId="12" xfId="47" applyNumberFormat="1" applyFont="1" applyBorder="1" applyAlignment="1">
      <alignment horizontal="distributed"/>
    </xf>
    <xf numFmtId="176" fontId="1" fillId="0" borderId="36" xfId="47" applyNumberFormat="1" applyFont="1" applyBorder="1" applyAlignment="1">
      <alignment horizontal="distributed"/>
    </xf>
    <xf numFmtId="176" fontId="1" fillId="0" borderId="30" xfId="47" applyNumberFormat="1" applyBorder="1" applyAlignment="1">
      <alignment vertical="center"/>
    </xf>
    <xf numFmtId="176" fontId="1" fillId="0" borderId="96" xfId="47" applyNumberFormat="1" applyFont="1" applyBorder="1" applyAlignment="1">
      <alignment horizontal="distributed"/>
    </xf>
    <xf numFmtId="176" fontId="1" fillId="0" borderId="14" xfId="47" applyNumberFormat="1" applyFont="1" applyBorder="1" applyAlignment="1">
      <alignment horizontal="distributed"/>
    </xf>
    <xf numFmtId="176" fontId="1" fillId="0" borderId="43" xfId="47" applyNumberFormat="1" applyFont="1" applyBorder="1" applyAlignment="1">
      <alignment horizontal="distributed" shrinkToFit="1"/>
    </xf>
    <xf numFmtId="176" fontId="0" fillId="0" borderId="30" xfId="47" applyNumberFormat="1" applyFont="1" applyBorder="1" applyAlignment="1">
      <alignment horizontal="center"/>
    </xf>
    <xf numFmtId="176" fontId="0" fillId="0" borderId="19" xfId="47" applyNumberFormat="1" applyFont="1" applyBorder="1" applyAlignment="1">
      <alignment horizontal="center"/>
    </xf>
    <xf numFmtId="176" fontId="1" fillId="24" borderId="19" xfId="47" applyNumberFormat="1" applyFill="1" applyBorder="1" applyProtection="1">
      <alignment vertical="center"/>
      <protection locked="0"/>
    </xf>
    <xf numFmtId="176" fontId="1" fillId="24" borderId="19" xfId="47" applyNumberFormat="1" applyFill="1" applyBorder="1">
      <alignment vertical="center"/>
    </xf>
    <xf numFmtId="176" fontId="1" fillId="0" borderId="87" xfId="47" applyNumberFormat="1" applyFont="1" applyBorder="1" applyAlignment="1">
      <alignment horizontal="center" vertical="center"/>
    </xf>
    <xf numFmtId="176" fontId="1" fillId="0" borderId="19" xfId="47" applyNumberFormat="1" applyFont="1" applyBorder="1" applyAlignment="1">
      <alignment horizontal="center" vertical="center"/>
    </xf>
    <xf numFmtId="176" fontId="1" fillId="0" borderId="87" xfId="47" applyNumberFormat="1" applyFont="1" applyFill="1" applyBorder="1" applyAlignment="1">
      <alignment horizontal="center" vertical="center"/>
    </xf>
    <xf numFmtId="0" fontId="0" fillId="0" borderId="19" xfId="0" applyBorder="1" applyAlignment="1">
      <alignment vertical="center"/>
    </xf>
    <xf numFmtId="176" fontId="1" fillId="24" borderId="30" xfId="47" applyNumberFormat="1" applyFill="1" applyBorder="1">
      <alignment vertical="center"/>
    </xf>
    <xf numFmtId="176" fontId="1" fillId="0" borderId="30" xfId="47" applyNumberFormat="1" applyFont="1" applyBorder="1">
      <alignment vertical="center"/>
    </xf>
    <xf numFmtId="176" fontId="73" fillId="0" borderId="87" xfId="47" applyNumberFormat="1" applyFont="1" applyBorder="1" applyAlignment="1">
      <alignment horizontal="center" vertical="center"/>
    </xf>
    <xf numFmtId="176" fontId="73" fillId="0" borderId="19" xfId="47" applyNumberFormat="1" applyFont="1" applyBorder="1" applyAlignment="1">
      <alignment horizontal="center" vertical="center"/>
    </xf>
    <xf numFmtId="176" fontId="73" fillId="0" borderId="49" xfId="47" applyNumberFormat="1" applyFont="1" applyFill="1" applyBorder="1">
      <alignment vertical="center"/>
    </xf>
    <xf numFmtId="176" fontId="73" fillId="0" borderId="87" xfId="47" applyNumberFormat="1" applyFont="1" applyFill="1" applyBorder="1" applyAlignment="1">
      <alignment horizontal="center" vertical="center"/>
    </xf>
    <xf numFmtId="176" fontId="73" fillId="0" borderId="19" xfId="47" applyNumberFormat="1" applyFont="1" applyBorder="1">
      <alignment vertical="center"/>
    </xf>
    <xf numFmtId="176" fontId="1" fillId="0" borderId="19" xfId="47" applyNumberFormat="1" applyBorder="1" applyAlignment="1">
      <alignment shrinkToFit="1"/>
    </xf>
    <xf numFmtId="176" fontId="1" fillId="32" borderId="19" xfId="47" applyNumberFormat="1" applyFill="1" applyBorder="1">
      <alignment vertical="center"/>
    </xf>
    <xf numFmtId="176" fontId="1" fillId="26" borderId="19" xfId="47" applyNumberFormat="1" applyFill="1" applyBorder="1">
      <alignment vertical="center"/>
    </xf>
    <xf numFmtId="176" fontId="1" fillId="0" borderId="111" xfId="47" applyNumberFormat="1" applyFont="1" applyBorder="1" applyAlignment="1">
      <alignment horizontal="center" vertical="center"/>
    </xf>
    <xf numFmtId="176" fontId="1" fillId="0" borderId="103" xfId="47" applyNumberFormat="1" applyFont="1" applyBorder="1" applyAlignment="1">
      <alignment horizontal="center" vertical="center"/>
    </xf>
    <xf numFmtId="176" fontId="1" fillId="26" borderId="113" xfId="47" applyNumberFormat="1" applyFont="1" applyFill="1" applyBorder="1">
      <alignment vertical="center"/>
    </xf>
    <xf numFmtId="0" fontId="17" fillId="0" borderId="0" xfId="47" applyNumberFormat="1" applyFont="1" applyFill="1" applyBorder="1" applyAlignment="1">
      <alignment vertical="center"/>
    </xf>
    <xf numFmtId="176" fontId="17" fillId="0" borderId="0" xfId="47" applyNumberFormat="1" applyFont="1" applyFill="1" applyBorder="1" applyAlignment="1">
      <alignment vertical="center"/>
    </xf>
    <xf numFmtId="176" fontId="1" fillId="0" borderId="0" xfId="47" applyNumberFormat="1" applyBorder="1" applyAlignment="1">
      <alignment horizontal="right" vertical="center"/>
    </xf>
    <xf numFmtId="176" fontId="79" fillId="0" borderId="0" xfId="47" applyNumberFormat="1" applyFont="1">
      <alignment vertical="center"/>
    </xf>
    <xf numFmtId="0" fontId="0" fillId="0" borderId="10" xfId="0" applyFont="1" applyFill="1" applyBorder="1" applyAlignment="1">
      <alignment vertical="center" wrapText="1"/>
    </xf>
    <xf numFmtId="0" fontId="0" fillId="0" borderId="19" xfId="0" applyFont="1" applyFill="1" applyBorder="1" applyAlignment="1">
      <alignment horizontal="left" vertical="center"/>
    </xf>
    <xf numFmtId="0" fontId="0" fillId="0" borderId="0" xfId="0" applyFont="1" applyFill="1">
      <alignment vertical="center"/>
    </xf>
    <xf numFmtId="0" fontId="27" fillId="0" borderId="0" xfId="0" applyFont="1" applyFill="1" applyBorder="1" applyAlignment="1">
      <alignment horizontal="center" vertical="center"/>
    </xf>
    <xf numFmtId="0" fontId="12" fillId="0" borderId="97" xfId="0" applyFont="1" applyFill="1" applyBorder="1" applyAlignment="1">
      <alignment horizontal="center" vertical="center"/>
    </xf>
    <xf numFmtId="0" fontId="52" fillId="0" borderId="11" xfId="0" applyFont="1" applyFill="1" applyBorder="1" applyAlignment="1">
      <alignment horizontal="right" vertical="center"/>
    </xf>
    <xf numFmtId="0" fontId="0" fillId="0" borderId="15" xfId="0" applyFont="1" applyFill="1" applyBorder="1">
      <alignment vertical="center"/>
    </xf>
    <xf numFmtId="0" fontId="0" fillId="0" borderId="35" xfId="0" applyFont="1" applyBorder="1" applyAlignment="1">
      <alignment horizontal="left" vertical="center"/>
    </xf>
    <xf numFmtId="0" fontId="27" fillId="0" borderId="11" xfId="0" applyFont="1" applyFill="1" applyBorder="1" applyAlignment="1">
      <alignment horizontal="right" vertical="center"/>
    </xf>
    <xf numFmtId="0" fontId="12" fillId="28" borderId="0" xfId="49" applyFont="1" applyFill="1" applyAlignment="1">
      <alignment vertical="center"/>
    </xf>
    <xf numFmtId="0" fontId="74" fillId="28" borderId="0" xfId="50" applyFont="1" applyFill="1" applyAlignment="1" applyProtection="1">
      <alignment horizontal="left" vertical="center"/>
    </xf>
    <xf numFmtId="0" fontId="11" fillId="28" borderId="0" xfId="50" applyFont="1" applyFill="1" applyAlignment="1" applyProtection="1">
      <alignment horizontal="left" vertical="center"/>
    </xf>
    <xf numFmtId="0" fontId="75" fillId="28" borderId="0" xfId="50" applyFont="1" applyFill="1" applyAlignment="1" applyProtection="1">
      <alignment horizontal="left" vertical="center"/>
    </xf>
    <xf numFmtId="0" fontId="75" fillId="28" borderId="0" xfId="50" applyFont="1" applyFill="1" applyAlignment="1" applyProtection="1">
      <alignment horizontal="center" vertical="center"/>
    </xf>
    <xf numFmtId="0" fontId="75" fillId="28" borderId="0" xfId="50" applyFont="1" applyFill="1" applyAlignment="1" applyProtection="1">
      <alignment horizontal="right" vertical="center"/>
    </xf>
    <xf numFmtId="0" fontId="9" fillId="28" borderId="0" xfId="50" applyFont="1" applyFill="1" applyAlignment="1" applyProtection="1">
      <alignment horizontal="center" vertical="center"/>
    </xf>
    <xf numFmtId="49" fontId="9" fillId="28" borderId="114" xfId="50" applyNumberFormat="1" applyFont="1" applyFill="1" applyBorder="1" applyAlignment="1" applyProtection="1">
      <alignment horizontal="center" vertical="center"/>
    </xf>
    <xf numFmtId="49" fontId="9" fillId="28" borderId="114" xfId="50" applyNumberFormat="1" applyFont="1" applyFill="1" applyBorder="1" applyAlignment="1" applyProtection="1">
      <alignment vertical="center"/>
    </xf>
    <xf numFmtId="49" fontId="9" fillId="28" borderId="114" xfId="50" applyNumberFormat="1" applyFont="1" applyFill="1" applyBorder="1" applyAlignment="1" applyProtection="1">
      <alignment horizontal="right" vertical="center"/>
    </xf>
    <xf numFmtId="177" fontId="14" fillId="31" borderId="116" xfId="50" applyNumberFormat="1" applyFont="1" applyFill="1" applyBorder="1" applyAlignment="1" applyProtection="1">
      <alignment horizontal="right" vertical="center" shrinkToFit="1"/>
    </xf>
    <xf numFmtId="177" fontId="14" fillId="31" borderId="117" xfId="50" applyNumberFormat="1" applyFont="1" applyFill="1" applyBorder="1" applyAlignment="1" applyProtection="1">
      <alignment horizontal="right" vertical="center" shrinkToFit="1"/>
    </xf>
    <xf numFmtId="177" fontId="14" fillId="31" borderId="118" xfId="50" applyNumberFormat="1" applyFont="1" applyFill="1" applyBorder="1" applyAlignment="1" applyProtection="1">
      <alignment horizontal="right" vertical="center" shrinkToFit="1"/>
    </xf>
    <xf numFmtId="177" fontId="14" fillId="31" borderId="119" xfId="50" applyNumberFormat="1" applyFont="1" applyFill="1" applyBorder="1" applyAlignment="1" applyProtection="1">
      <alignment horizontal="right" vertical="center" shrinkToFit="1"/>
    </xf>
    <xf numFmtId="177" fontId="14" fillId="31" borderId="120" xfId="50" applyNumberFormat="1" applyFont="1" applyFill="1" applyBorder="1" applyAlignment="1" applyProtection="1">
      <alignment horizontal="right" vertical="center" shrinkToFit="1"/>
    </xf>
    <xf numFmtId="177" fontId="14" fillId="31" borderId="121" xfId="50" applyNumberFormat="1" applyFont="1" applyFill="1" applyBorder="1" applyAlignment="1" applyProtection="1">
      <alignment horizontal="right" vertical="center" shrinkToFit="1"/>
    </xf>
    <xf numFmtId="177" fontId="14" fillId="31" borderId="122" xfId="50" applyNumberFormat="1" applyFont="1" applyFill="1" applyBorder="1" applyAlignment="1" applyProtection="1">
      <alignment horizontal="right" vertical="center" shrinkToFit="1"/>
    </xf>
    <xf numFmtId="177" fontId="14" fillId="31" borderId="123" xfId="50" applyNumberFormat="1" applyFont="1" applyFill="1" applyBorder="1" applyAlignment="1" applyProtection="1">
      <alignment horizontal="right" vertical="center" shrinkToFit="1"/>
    </xf>
    <xf numFmtId="177" fontId="14" fillId="31" borderId="124" xfId="50" applyNumberFormat="1" applyFont="1" applyFill="1" applyBorder="1" applyAlignment="1" applyProtection="1">
      <alignment horizontal="right" vertical="center" shrinkToFit="1"/>
    </xf>
    <xf numFmtId="177" fontId="14" fillId="31" borderId="125" xfId="50" applyNumberFormat="1" applyFont="1" applyFill="1" applyBorder="1" applyAlignment="1" applyProtection="1">
      <alignment horizontal="right" vertical="center" shrinkToFit="1"/>
    </xf>
    <xf numFmtId="177" fontId="14" fillId="31" borderId="126" xfId="50" applyNumberFormat="1" applyFont="1" applyFill="1" applyBorder="1" applyAlignment="1" applyProtection="1">
      <alignment horizontal="right" vertical="center" shrinkToFit="1"/>
    </xf>
    <xf numFmtId="177" fontId="14" fillId="31" borderId="127" xfId="50" applyNumberFormat="1" applyFont="1" applyFill="1" applyBorder="1" applyAlignment="1" applyProtection="1">
      <alignment horizontal="right" vertical="center" shrinkToFit="1"/>
    </xf>
    <xf numFmtId="177" fontId="14" fillId="0" borderId="128" xfId="50" applyNumberFormat="1" applyFont="1" applyFill="1" applyBorder="1" applyAlignment="1" applyProtection="1">
      <alignment horizontal="right" vertical="center" shrinkToFit="1"/>
    </xf>
    <xf numFmtId="177" fontId="14" fillId="0" borderId="129" xfId="50" applyNumberFormat="1" applyFont="1" applyFill="1" applyBorder="1" applyAlignment="1" applyProtection="1">
      <alignment horizontal="right" vertical="center" shrinkToFit="1"/>
    </xf>
    <xf numFmtId="177" fontId="14" fillId="0" borderId="130" xfId="50" applyNumberFormat="1" applyFont="1" applyFill="1" applyBorder="1" applyAlignment="1" applyProtection="1">
      <alignment horizontal="right" vertical="center" shrinkToFit="1"/>
    </xf>
    <xf numFmtId="177" fontId="14" fillId="0" borderId="131" xfId="50" applyNumberFormat="1" applyFont="1" applyFill="1" applyBorder="1" applyAlignment="1" applyProtection="1">
      <alignment horizontal="right" vertical="center" shrinkToFit="1"/>
    </xf>
    <xf numFmtId="177" fontId="14" fillId="0" borderId="132" xfId="50" applyNumberFormat="1" applyFont="1" applyFill="1" applyBorder="1" applyAlignment="1" applyProtection="1">
      <alignment horizontal="right" vertical="center" shrinkToFit="1"/>
    </xf>
    <xf numFmtId="177" fontId="14" fillId="0" borderId="133" xfId="50" applyNumberFormat="1" applyFont="1" applyFill="1" applyBorder="1" applyAlignment="1" applyProtection="1">
      <alignment horizontal="right" vertical="center" shrinkToFit="1"/>
    </xf>
    <xf numFmtId="177" fontId="14" fillId="0" borderId="134" xfId="50" applyNumberFormat="1" applyFont="1" applyFill="1" applyBorder="1" applyAlignment="1" applyProtection="1">
      <alignment horizontal="right" vertical="center" shrinkToFit="1"/>
    </xf>
    <xf numFmtId="177" fontId="14" fillId="0" borderId="135" xfId="50" applyNumberFormat="1" applyFont="1" applyFill="1" applyBorder="1" applyAlignment="1" applyProtection="1">
      <alignment horizontal="right" vertical="center" shrinkToFit="1"/>
    </xf>
    <xf numFmtId="177" fontId="14" fillId="0" borderId="116" xfId="50" applyNumberFormat="1" applyFont="1" applyFill="1" applyBorder="1" applyAlignment="1" applyProtection="1">
      <alignment horizontal="right" vertical="center" shrinkToFit="1"/>
    </xf>
    <xf numFmtId="177" fontId="14" fillId="0" borderId="136" xfId="50" applyNumberFormat="1" applyFont="1" applyFill="1" applyBorder="1" applyAlignment="1" applyProtection="1">
      <alignment horizontal="right" vertical="center" shrinkToFit="1"/>
    </xf>
    <xf numFmtId="177" fontId="14" fillId="0" borderId="137" xfId="50" applyNumberFormat="1" applyFont="1" applyFill="1" applyBorder="1" applyAlignment="1" applyProtection="1">
      <alignment horizontal="right" vertical="center" shrinkToFit="1"/>
    </xf>
    <xf numFmtId="177" fontId="14" fillId="0" borderId="138" xfId="50" applyNumberFormat="1" applyFont="1" applyFill="1" applyBorder="1" applyAlignment="1" applyProtection="1">
      <alignment horizontal="right" vertical="center" shrinkToFit="1"/>
    </xf>
    <xf numFmtId="177" fontId="14" fillId="0" borderId="139" xfId="50" applyNumberFormat="1" applyFont="1" applyFill="1" applyBorder="1" applyAlignment="1" applyProtection="1">
      <alignment horizontal="right" vertical="center" shrinkToFit="1"/>
    </xf>
    <xf numFmtId="177" fontId="14" fillId="0" borderId="140" xfId="50" applyNumberFormat="1" applyFont="1" applyFill="1" applyBorder="1" applyAlignment="1" applyProtection="1">
      <alignment horizontal="right" vertical="center" shrinkToFit="1"/>
    </xf>
    <xf numFmtId="177" fontId="14" fillId="0" borderId="141" xfId="50" applyNumberFormat="1" applyFont="1" applyFill="1" applyBorder="1" applyAlignment="1" applyProtection="1">
      <alignment horizontal="right" vertical="center" shrinkToFit="1"/>
    </xf>
    <xf numFmtId="177" fontId="14" fillId="0" borderId="142" xfId="50" applyNumberFormat="1" applyFont="1" applyFill="1" applyBorder="1" applyAlignment="1" applyProtection="1">
      <alignment horizontal="right" vertical="center" shrinkToFit="1"/>
    </xf>
    <xf numFmtId="0" fontId="0" fillId="0" borderId="16" xfId="0" applyFont="1" applyFill="1" applyBorder="1">
      <alignment vertical="center"/>
    </xf>
    <xf numFmtId="0" fontId="1" fillId="0" borderId="27" xfId="45" applyFont="1" applyFill="1" applyBorder="1">
      <alignment vertical="center"/>
    </xf>
    <xf numFmtId="0" fontId="1" fillId="0" borderId="29" xfId="45" applyFont="1" applyFill="1" applyBorder="1">
      <alignment vertical="center"/>
    </xf>
    <xf numFmtId="0" fontId="14" fillId="0" borderId="0" xfId="0" applyFont="1" applyBorder="1" applyAlignment="1" applyProtection="1">
      <alignment horizontal="center" vertical="center"/>
      <protection locked="0"/>
    </xf>
    <xf numFmtId="0" fontId="14" fillId="0" borderId="0" xfId="0" applyFont="1" applyBorder="1" applyAlignment="1" applyProtection="1">
      <alignment horizontal="left" vertical="center"/>
      <protection locked="0"/>
    </xf>
    <xf numFmtId="0" fontId="27" fillId="0" borderId="12"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16" xfId="0" applyFont="1" applyFill="1" applyBorder="1" applyAlignment="1">
      <alignment horizontal="left" vertical="center"/>
    </xf>
    <xf numFmtId="0" fontId="1" fillId="0" borderId="15" xfId="0" applyFont="1" applyFill="1" applyBorder="1" applyAlignment="1">
      <alignment horizontal="left" vertical="center"/>
    </xf>
    <xf numFmtId="0" fontId="0" fillId="0" borderId="10" xfId="0" applyFont="1" applyFill="1" applyBorder="1" applyAlignment="1">
      <alignment horizontal="left" vertical="center"/>
    </xf>
    <xf numFmtId="0" fontId="0" fillId="0" borderId="16" xfId="0" applyFont="1" applyFill="1" applyBorder="1" applyAlignment="1">
      <alignment vertical="center" wrapText="1"/>
    </xf>
    <xf numFmtId="0" fontId="1" fillId="0" borderId="34" xfId="0" applyFont="1" applyBorder="1" applyAlignment="1">
      <alignment horizontal="right" vertical="center"/>
    </xf>
    <xf numFmtId="0" fontId="0" fillId="0" borderId="35" xfId="0" applyFont="1" applyBorder="1" applyAlignment="1">
      <alignment vertical="center"/>
    </xf>
    <xf numFmtId="0" fontId="0" fillId="0" borderId="47" xfId="0" applyBorder="1" applyAlignment="1">
      <alignment horizontal="right" vertical="center"/>
    </xf>
    <xf numFmtId="49" fontId="82" fillId="0" borderId="30" xfId="0" applyNumberFormat="1" applyFont="1" applyFill="1" applyBorder="1" applyAlignment="1">
      <alignment horizontal="center" vertical="center"/>
    </xf>
    <xf numFmtId="0" fontId="82" fillId="0" borderId="17" xfId="0" applyFont="1" applyFill="1" applyBorder="1" applyAlignment="1">
      <alignment vertical="center"/>
    </xf>
    <xf numFmtId="0" fontId="27" fillId="0" borderId="31" xfId="0" applyFont="1" applyFill="1" applyBorder="1" applyAlignment="1">
      <alignment horizontal="left" vertical="center"/>
    </xf>
    <xf numFmtId="0" fontId="1" fillId="0" borderId="31" xfId="45" applyFont="1" applyFill="1" applyBorder="1" applyAlignment="1">
      <alignment vertical="center" shrinkToFit="1"/>
    </xf>
    <xf numFmtId="0" fontId="1" fillId="0" borderId="16" xfId="45" applyFont="1" applyFill="1" applyBorder="1" applyAlignment="1">
      <alignment vertical="center" shrinkToFit="1"/>
    </xf>
    <xf numFmtId="0" fontId="1" fillId="0" borderId="0" xfId="45" applyFont="1" applyFill="1" applyBorder="1" applyAlignment="1">
      <alignment vertical="center" shrinkToFit="1"/>
    </xf>
    <xf numFmtId="0" fontId="1" fillId="0" borderId="10" xfId="45" applyFont="1" applyFill="1" applyBorder="1" applyAlignment="1">
      <alignment vertical="center" shrinkToFit="1"/>
    </xf>
    <xf numFmtId="0" fontId="1" fillId="0" borderId="16" xfId="45" applyFont="1" applyFill="1" applyBorder="1">
      <alignment vertical="center"/>
    </xf>
    <xf numFmtId="0" fontId="1" fillId="0" borderId="16" xfId="45" applyFont="1" applyFill="1" applyBorder="1" applyAlignment="1">
      <alignment horizontal="right" vertical="center"/>
    </xf>
    <xf numFmtId="0" fontId="1" fillId="0" borderId="0" xfId="45" applyFont="1" applyFill="1" applyBorder="1">
      <alignment vertical="center"/>
    </xf>
    <xf numFmtId="0" fontId="83" fillId="0" borderId="0" xfId="45" applyFont="1" applyFill="1" applyBorder="1" applyAlignment="1">
      <alignment vertical="center" shrinkToFit="1"/>
    </xf>
    <xf numFmtId="0" fontId="1" fillId="0" borderId="31" xfId="45" applyFont="1" applyFill="1" applyBorder="1" applyAlignment="1">
      <alignment vertical="center"/>
    </xf>
    <xf numFmtId="0" fontId="27" fillId="0" borderId="0" xfId="0" applyFont="1" applyFill="1" applyBorder="1" applyAlignment="1">
      <alignment vertical="center"/>
    </xf>
    <xf numFmtId="0" fontId="27" fillId="0" borderId="16" xfId="0" applyFont="1" applyFill="1" applyBorder="1" applyAlignment="1">
      <alignment vertical="center" shrinkToFit="1"/>
    </xf>
    <xf numFmtId="0" fontId="70" fillId="0" borderId="11" xfId="0" applyFont="1" applyFill="1" applyBorder="1" applyAlignment="1">
      <alignment vertical="center"/>
    </xf>
    <xf numFmtId="0" fontId="27" fillId="0" borderId="0" xfId="0" applyFont="1" applyFill="1" applyBorder="1" applyAlignment="1">
      <alignment vertical="center" shrinkToFit="1"/>
    </xf>
    <xf numFmtId="0" fontId="27" fillId="0" borderId="31" xfId="0" applyFont="1" applyFill="1" applyBorder="1" applyAlignment="1">
      <alignment vertical="center" shrinkToFit="1"/>
    </xf>
    <xf numFmtId="0" fontId="1" fillId="0" borderId="29" xfId="45" applyFont="1" applyFill="1" applyBorder="1" applyAlignment="1">
      <alignment vertical="center" shrinkToFit="1"/>
    </xf>
    <xf numFmtId="0" fontId="1" fillId="0" borderId="30" xfId="45" applyFont="1" applyFill="1" applyBorder="1" applyAlignment="1">
      <alignment vertical="center" shrinkToFit="1"/>
    </xf>
    <xf numFmtId="0" fontId="20" fillId="0" borderId="30" xfId="46" applyFont="1" applyFill="1" applyBorder="1" applyAlignment="1" applyProtection="1">
      <alignment horizontal="center" vertical="center" wrapText="1"/>
    </xf>
    <xf numFmtId="0" fontId="20" fillId="0" borderId="54" xfId="46" applyFont="1" applyFill="1" applyBorder="1" applyAlignment="1" applyProtection="1">
      <alignment horizontal="center" wrapText="1"/>
    </xf>
    <xf numFmtId="0" fontId="17" fillId="0" borderId="0" xfId="46" applyFill="1" applyBorder="1" applyProtection="1"/>
    <xf numFmtId="37" fontId="75" fillId="0" borderId="115" xfId="50" applyNumberFormat="1" applyFont="1" applyFill="1" applyBorder="1" applyAlignment="1" applyProtection="1">
      <alignment horizontal="center" vertical="center"/>
    </xf>
    <xf numFmtId="0" fontId="17" fillId="0" borderId="0" xfId="46" applyFill="1" applyAlignment="1" applyProtection="1">
      <alignment horizontal="left"/>
    </xf>
    <xf numFmtId="0" fontId="17" fillId="0" borderId="0" xfId="46" applyFont="1" applyFill="1" applyBorder="1" applyAlignment="1" applyProtection="1">
      <alignment horizontal="right" vertical="center"/>
    </xf>
    <xf numFmtId="0" fontId="20" fillId="0" borderId="0" xfId="46" applyFont="1" applyFill="1" applyBorder="1" applyAlignment="1" applyProtection="1">
      <alignment vertical="center"/>
    </xf>
    <xf numFmtId="0" fontId="22" fillId="0" borderId="66" xfId="46" applyFont="1" applyFill="1" applyBorder="1" applyAlignment="1" applyProtection="1">
      <alignment horizontal="center" vertical="center" shrinkToFit="1"/>
    </xf>
    <xf numFmtId="0" fontId="55" fillId="0" borderId="29" xfId="46" applyFont="1" applyFill="1" applyBorder="1" applyAlignment="1" applyProtection="1">
      <alignment horizontal="center" wrapText="1"/>
    </xf>
    <xf numFmtId="0" fontId="20" fillId="0" borderId="27" xfId="46" applyFont="1" applyFill="1" applyBorder="1" applyAlignment="1" applyProtection="1">
      <alignment vertical="center"/>
    </xf>
    <xf numFmtId="0" fontId="20" fillId="0" borderId="41" xfId="46" applyFont="1" applyFill="1" applyBorder="1" applyAlignment="1" applyProtection="1">
      <alignment horizontal="center" vertical="center" wrapText="1"/>
    </xf>
    <xf numFmtId="38" fontId="59" fillId="0" borderId="68" xfId="36" applyFont="1" applyFill="1" applyBorder="1" applyAlignment="1" applyProtection="1">
      <alignment horizontal="right" vertical="center" wrapText="1"/>
    </xf>
    <xf numFmtId="38" fontId="22" fillId="0" borderId="69" xfId="36" applyFont="1" applyFill="1" applyBorder="1" applyAlignment="1" applyProtection="1">
      <alignment horizontal="right" vertical="center" wrapText="1"/>
    </xf>
    <xf numFmtId="38" fontId="22" fillId="0" borderId="70" xfId="36" applyFont="1" applyFill="1" applyBorder="1" applyAlignment="1" applyProtection="1">
      <alignment horizontal="right" vertical="center" wrapText="1"/>
    </xf>
    <xf numFmtId="38" fontId="22" fillId="0" borderId="41" xfId="36" applyNumberFormat="1" applyFont="1" applyFill="1" applyBorder="1" applyAlignment="1" applyProtection="1">
      <alignment horizontal="right" vertical="center" wrapText="1"/>
    </xf>
    <xf numFmtId="38" fontId="60" fillId="0" borderId="68" xfId="36" applyFont="1" applyFill="1" applyBorder="1" applyAlignment="1" applyProtection="1">
      <alignment horizontal="right" vertical="center" wrapText="1"/>
    </xf>
    <xf numFmtId="38" fontId="22" fillId="0" borderId="71" xfId="36" applyFont="1" applyFill="1" applyBorder="1" applyAlignment="1" applyProtection="1">
      <alignment horizontal="right" vertical="center" wrapText="1"/>
      <protection locked="0"/>
    </xf>
    <xf numFmtId="38" fontId="22" fillId="0" borderId="41" xfId="36" applyFont="1" applyFill="1" applyBorder="1" applyAlignment="1" applyProtection="1">
      <alignment horizontal="right" vertical="center" wrapText="1"/>
      <protection locked="0"/>
    </xf>
    <xf numFmtId="38" fontId="60" fillId="0" borderId="41" xfId="36" applyFont="1" applyFill="1" applyBorder="1" applyAlignment="1" applyProtection="1">
      <alignment horizontal="right" vertical="center" wrapText="1"/>
    </xf>
    <xf numFmtId="38" fontId="22" fillId="0" borderId="29" xfId="36" applyFont="1" applyFill="1" applyBorder="1" applyAlignment="1" applyProtection="1">
      <alignment horizontal="right" vertical="center" wrapText="1"/>
    </xf>
    <xf numFmtId="0" fontId="20" fillId="0" borderId="72" xfId="46" applyFont="1" applyFill="1" applyBorder="1" applyAlignment="1" applyProtection="1">
      <alignment vertical="center"/>
    </xf>
    <xf numFmtId="0" fontId="32" fillId="0" borderId="0" xfId="46" applyFont="1" applyFill="1" applyAlignment="1" applyProtection="1">
      <alignment vertical="center"/>
    </xf>
    <xf numFmtId="0" fontId="20" fillId="0" borderId="73" xfId="46" applyFont="1" applyFill="1" applyBorder="1" applyAlignment="1" applyProtection="1">
      <alignment horizontal="center" vertical="center" wrapText="1"/>
    </xf>
    <xf numFmtId="38" fontId="59" fillId="0" borderId="74" xfId="36" applyFont="1" applyFill="1" applyBorder="1" applyAlignment="1" applyProtection="1">
      <alignment horizontal="right" vertical="center" wrapText="1"/>
    </xf>
    <xf numFmtId="38" fontId="22" fillId="0" borderId="75" xfId="36" applyFont="1" applyFill="1" applyBorder="1" applyAlignment="1" applyProtection="1">
      <alignment horizontal="right" vertical="center" wrapText="1"/>
    </xf>
    <xf numFmtId="38" fontId="22" fillId="0" borderId="76" xfId="36" applyFont="1" applyFill="1" applyBorder="1" applyAlignment="1" applyProtection="1">
      <alignment horizontal="right" vertical="center" wrapText="1"/>
    </xf>
    <xf numFmtId="38" fontId="22" fillId="0" borderId="73" xfId="36" applyNumberFormat="1" applyFont="1" applyFill="1" applyBorder="1" applyAlignment="1" applyProtection="1">
      <alignment horizontal="right" vertical="center" wrapText="1"/>
    </xf>
    <xf numFmtId="38" fontId="60" fillId="0" borderId="74" xfId="36" applyFont="1" applyFill="1" applyBorder="1" applyAlignment="1" applyProtection="1">
      <alignment horizontal="right" vertical="center" wrapText="1"/>
    </xf>
    <xf numFmtId="38" fontId="22" fillId="0" borderId="64" xfId="36" applyFont="1" applyFill="1" applyBorder="1" applyAlignment="1" applyProtection="1">
      <alignment horizontal="right" vertical="center" wrapText="1"/>
      <protection locked="0"/>
    </xf>
    <xf numFmtId="38" fontId="60" fillId="0" borderId="73" xfId="36" applyFont="1" applyFill="1" applyBorder="1" applyAlignment="1" applyProtection="1">
      <alignment horizontal="right" vertical="center" wrapText="1"/>
    </xf>
    <xf numFmtId="38" fontId="60" fillId="0" borderId="12" xfId="36" applyFont="1" applyFill="1" applyBorder="1" applyAlignment="1" applyProtection="1">
      <alignment horizontal="right" vertical="center" wrapText="1"/>
    </xf>
    <xf numFmtId="0" fontId="20" fillId="0" borderId="56" xfId="46" applyFont="1" applyFill="1" applyBorder="1" applyAlignment="1" applyProtection="1">
      <alignment vertical="center"/>
    </xf>
    <xf numFmtId="0" fontId="20" fillId="0" borderId="19" xfId="46" applyFont="1" applyFill="1" applyBorder="1" applyAlignment="1" applyProtection="1">
      <alignment vertical="center"/>
    </xf>
    <xf numFmtId="38" fontId="60" fillId="0" borderId="12" xfId="36" applyFont="1" applyFill="1" applyBorder="1" applyAlignment="1" applyProtection="1">
      <alignment horizontal="center" vertical="center" wrapText="1"/>
    </xf>
    <xf numFmtId="0" fontId="21" fillId="0" borderId="19" xfId="46" applyFont="1" applyFill="1" applyBorder="1" applyAlignment="1" applyProtection="1">
      <alignment vertical="center"/>
    </xf>
    <xf numFmtId="38" fontId="60" fillId="0" borderId="11" xfId="36" applyFont="1" applyFill="1" applyBorder="1" applyAlignment="1" applyProtection="1">
      <alignment horizontal="center" vertical="center" wrapText="1"/>
    </xf>
    <xf numFmtId="38" fontId="60" fillId="0" borderId="77" xfId="46" applyNumberFormat="1" applyFont="1" applyFill="1" applyBorder="1" applyAlignment="1">
      <alignment vertical="center" wrapText="1"/>
    </xf>
    <xf numFmtId="38" fontId="22" fillId="0" borderId="11" xfId="36" applyFont="1" applyFill="1" applyBorder="1" applyAlignment="1" applyProtection="1">
      <alignment horizontal="right" vertical="center" shrinkToFit="1"/>
    </xf>
    <xf numFmtId="38" fontId="22" fillId="0" borderId="77" xfId="46" applyNumberFormat="1" applyFont="1" applyFill="1" applyBorder="1" applyAlignment="1">
      <alignment vertical="center" wrapText="1"/>
    </xf>
    <xf numFmtId="0" fontId="20" fillId="0" borderId="31" xfId="46" applyFont="1" applyFill="1" applyBorder="1" applyAlignment="1" applyProtection="1"/>
    <xf numFmtId="0" fontId="20" fillId="0" borderId="78" xfId="46" applyFont="1" applyFill="1" applyBorder="1" applyAlignment="1" applyProtection="1">
      <alignment horizontal="center" vertical="center" wrapText="1"/>
    </xf>
    <xf numFmtId="38" fontId="59" fillId="0" borderId="79" xfId="36" applyFont="1" applyFill="1" applyBorder="1" applyAlignment="1" applyProtection="1">
      <alignment horizontal="right" vertical="center" wrapText="1"/>
    </xf>
    <xf numFmtId="38" fontId="22" fillId="0" borderId="80" xfId="36" applyFont="1" applyFill="1" applyBorder="1" applyAlignment="1" applyProtection="1">
      <alignment horizontal="right" vertical="center" wrapText="1"/>
    </xf>
    <xf numFmtId="38" fontId="22" fillId="0" borderId="81" xfId="36" applyFont="1" applyFill="1" applyBorder="1" applyAlignment="1" applyProtection="1">
      <alignment horizontal="right" vertical="center" wrapText="1"/>
    </xf>
    <xf numFmtId="38" fontId="22" fillId="0" borderId="78" xfId="36" applyNumberFormat="1" applyFont="1" applyFill="1" applyBorder="1" applyAlignment="1" applyProtection="1">
      <alignment horizontal="right" vertical="center" wrapText="1"/>
    </xf>
    <xf numFmtId="38" fontId="60" fillId="0" borderId="79" xfId="36" applyFont="1" applyFill="1" applyBorder="1" applyAlignment="1" applyProtection="1">
      <alignment horizontal="right" vertical="center" wrapText="1"/>
    </xf>
    <xf numFmtId="38" fontId="22" fillId="0" borderId="13" xfId="36" applyFont="1" applyFill="1" applyBorder="1" applyAlignment="1" applyProtection="1">
      <alignment horizontal="right" vertical="center" shrinkToFit="1"/>
    </xf>
    <xf numFmtId="38" fontId="22" fillId="0" borderId="82" xfId="36" applyFont="1" applyFill="1" applyBorder="1" applyAlignment="1" applyProtection="1">
      <alignment horizontal="right" vertical="center" wrapText="1"/>
    </xf>
    <xf numFmtId="38" fontId="22" fillId="0" borderId="65" xfId="36" applyFont="1" applyFill="1" applyBorder="1" applyAlignment="1" applyProtection="1">
      <alignment horizontal="right" vertical="center" wrapText="1"/>
      <protection locked="0"/>
    </xf>
    <xf numFmtId="38" fontId="60" fillId="0" borderId="78" xfId="36" applyFont="1" applyFill="1" applyBorder="1" applyAlignment="1" applyProtection="1">
      <alignment horizontal="right" vertical="center" wrapText="1"/>
    </xf>
    <xf numFmtId="0" fontId="17" fillId="0" borderId="17" xfId="46" applyFill="1" applyBorder="1" applyAlignment="1" applyProtection="1">
      <alignment vertical="center"/>
    </xf>
    <xf numFmtId="0" fontId="17" fillId="0" borderId="28" xfId="46" applyFill="1" applyBorder="1" applyAlignment="1" applyProtection="1">
      <alignment vertical="center"/>
    </xf>
    <xf numFmtId="38" fontId="22" fillId="0" borderId="18" xfId="36" applyFont="1" applyFill="1" applyBorder="1" applyAlignment="1" applyProtection="1">
      <alignment vertical="center"/>
    </xf>
    <xf numFmtId="38" fontId="22" fillId="0" borderId="83" xfId="36" applyNumberFormat="1" applyFont="1" applyFill="1" applyBorder="1" applyAlignment="1" applyProtection="1">
      <alignment horizontal="right" vertical="center" wrapText="1"/>
    </xf>
    <xf numFmtId="0" fontId="17" fillId="0" borderId="18" xfId="46" applyFill="1" applyBorder="1" applyAlignment="1" applyProtection="1">
      <alignment vertical="center"/>
    </xf>
    <xf numFmtId="38" fontId="17" fillId="0" borderId="16" xfId="46" applyNumberFormat="1" applyFill="1" applyBorder="1" applyAlignment="1" applyProtection="1">
      <alignment horizontal="right" vertical="center"/>
    </xf>
    <xf numFmtId="0" fontId="17" fillId="0" borderId="28" xfId="46" applyFill="1" applyBorder="1" applyAlignment="1" applyProtection="1">
      <alignment horizontal="right" vertical="center"/>
    </xf>
    <xf numFmtId="38" fontId="17" fillId="0" borderId="28" xfId="46" applyNumberFormat="1" applyFill="1" applyBorder="1" applyAlignment="1" applyProtection="1">
      <alignment vertical="center"/>
    </xf>
    <xf numFmtId="38" fontId="17" fillId="0" borderId="16" xfId="46" applyNumberFormat="1" applyFill="1" applyBorder="1" applyAlignment="1" applyProtection="1">
      <alignment vertical="center"/>
    </xf>
    <xf numFmtId="38" fontId="17" fillId="0" borderId="0" xfId="46" applyNumberFormat="1" applyFill="1" applyBorder="1" applyAlignment="1" applyProtection="1">
      <alignment vertical="center"/>
    </xf>
    <xf numFmtId="10" fontId="63" fillId="0" borderId="0" xfId="46" applyNumberFormat="1" applyFont="1" applyFill="1" applyAlignment="1" applyProtection="1">
      <alignment vertical="center"/>
    </xf>
    <xf numFmtId="0" fontId="17" fillId="0" borderId="0" xfId="46" applyFill="1" applyAlignment="1" applyProtection="1">
      <alignment horizontal="center" vertical="center"/>
    </xf>
    <xf numFmtId="10" fontId="64" fillId="0" borderId="0" xfId="46" applyNumberFormat="1" applyFont="1" applyFill="1" applyAlignment="1" applyProtection="1">
      <alignment vertical="center"/>
    </xf>
    <xf numFmtId="38" fontId="60" fillId="0" borderId="77" xfId="46" applyNumberFormat="1" applyFont="1" applyFill="1" applyBorder="1" applyAlignment="1">
      <alignment horizontal="right" vertical="center" wrapText="1"/>
    </xf>
    <xf numFmtId="38" fontId="22" fillId="0" borderId="14" xfId="36" applyFont="1" applyFill="1" applyBorder="1" applyAlignment="1" applyProtection="1">
      <alignment horizontal="right" vertical="center" wrapText="1"/>
      <protection locked="0"/>
    </xf>
    <xf numFmtId="38" fontId="17" fillId="0" borderId="0" xfId="46" applyNumberFormat="1" applyFill="1" applyAlignment="1" applyProtection="1">
      <alignment vertical="center"/>
    </xf>
    <xf numFmtId="0" fontId="74" fillId="28" borderId="223" xfId="50" applyFont="1" applyFill="1" applyBorder="1" applyAlignment="1" applyProtection="1">
      <alignment horizontal="left" vertical="center"/>
    </xf>
    <xf numFmtId="0" fontId="11" fillId="28" borderId="63" xfId="50" applyFont="1" applyFill="1" applyBorder="1" applyAlignment="1" applyProtection="1">
      <alignment horizontal="left" vertical="center"/>
    </xf>
    <xf numFmtId="0" fontId="11" fillId="28" borderId="224" xfId="50" applyFont="1" applyFill="1" applyBorder="1" applyAlignment="1" applyProtection="1">
      <alignment horizontal="left" vertical="center"/>
    </xf>
    <xf numFmtId="49" fontId="87" fillId="28" borderId="225" xfId="50" applyNumberFormat="1" applyFont="1" applyFill="1" applyBorder="1" applyAlignment="1" applyProtection="1">
      <alignment horizontal="right" vertical="center"/>
    </xf>
    <xf numFmtId="0" fontId="88" fillId="28" borderId="0" xfId="50" applyFont="1" applyFill="1" applyBorder="1" applyAlignment="1" applyProtection="1">
      <alignment horizontal="left" vertical="center"/>
    </xf>
    <xf numFmtId="0" fontId="11" fillId="28" borderId="0" xfId="50" applyFont="1" applyFill="1" applyBorder="1" applyAlignment="1" applyProtection="1">
      <alignment horizontal="left" vertical="center"/>
    </xf>
    <xf numFmtId="0" fontId="11" fillId="28" borderId="226" xfId="50" applyFont="1" applyFill="1" applyBorder="1" applyAlignment="1" applyProtection="1">
      <alignment horizontal="left" vertical="center"/>
    </xf>
    <xf numFmtId="0" fontId="89" fillId="28" borderId="227" xfId="49" applyFont="1" applyFill="1" applyBorder="1" applyAlignment="1">
      <alignment vertical="center" wrapText="1"/>
    </xf>
    <xf numFmtId="0" fontId="89" fillId="28" borderId="228" xfId="49" applyFont="1" applyFill="1" applyBorder="1" applyAlignment="1">
      <alignment vertical="center"/>
    </xf>
    <xf numFmtId="0" fontId="89" fillId="28" borderId="229" xfId="49" applyFont="1" applyFill="1" applyBorder="1" applyAlignment="1">
      <alignment vertical="center"/>
    </xf>
    <xf numFmtId="0" fontId="12" fillId="25" borderId="0" xfId="49" applyFont="1" applyFill="1" applyAlignment="1">
      <alignment vertical="center"/>
    </xf>
    <xf numFmtId="177" fontId="12" fillId="0" borderId="132" xfId="50" applyNumberFormat="1" applyFont="1" applyFill="1" applyBorder="1" applyAlignment="1" applyProtection="1">
      <alignment horizontal="right" vertical="center" shrinkToFit="1"/>
    </xf>
    <xf numFmtId="177" fontId="12" fillId="0" borderId="133" xfId="50" applyNumberFormat="1" applyFont="1" applyFill="1" applyBorder="1" applyAlignment="1" applyProtection="1">
      <alignment horizontal="right" vertical="center" shrinkToFit="1"/>
    </xf>
    <xf numFmtId="177" fontId="12" fillId="0" borderId="134" xfId="50" applyNumberFormat="1" applyFont="1" applyFill="1" applyBorder="1" applyAlignment="1" applyProtection="1">
      <alignment horizontal="right" vertical="center" shrinkToFit="1"/>
    </xf>
    <xf numFmtId="177" fontId="12" fillId="0" borderId="135" xfId="50" applyNumberFormat="1" applyFont="1" applyFill="1" applyBorder="1" applyAlignment="1" applyProtection="1">
      <alignment horizontal="right" vertical="center" shrinkToFit="1"/>
    </xf>
    <xf numFmtId="0" fontId="12" fillId="0" borderId="0" xfId="49" applyFont="1" applyFill="1" applyAlignment="1">
      <alignment vertical="center"/>
    </xf>
    <xf numFmtId="0" fontId="90" fillId="28" borderId="232" xfId="50" applyFont="1" applyFill="1" applyBorder="1" applyAlignment="1" applyProtection="1">
      <alignment vertical="center"/>
    </xf>
    <xf numFmtId="0" fontId="90" fillId="28" borderId="233" xfId="50" applyFont="1" applyFill="1" applyBorder="1" applyAlignment="1">
      <alignment vertical="center"/>
    </xf>
    <xf numFmtId="0" fontId="91" fillId="0" borderId="19" xfId="0" applyFont="1" applyFill="1" applyBorder="1">
      <alignment vertical="center"/>
    </xf>
    <xf numFmtId="0" fontId="91" fillId="0" borderId="19" xfId="0" applyFont="1" applyFill="1" applyBorder="1" applyAlignment="1">
      <alignment vertical="center" wrapText="1" shrinkToFit="1"/>
    </xf>
    <xf numFmtId="0" fontId="0" fillId="0" borderId="31" xfId="0" applyFont="1" applyFill="1" applyBorder="1">
      <alignment vertical="center"/>
    </xf>
    <xf numFmtId="0" fontId="53" fillId="0" borderId="28" xfId="0" applyFont="1" applyFill="1" applyBorder="1" applyAlignment="1">
      <alignment horizontal="left" vertical="center"/>
    </xf>
    <xf numFmtId="0" fontId="80" fillId="0" borderId="0" xfId="0" applyFont="1" applyFill="1">
      <alignment vertical="center"/>
    </xf>
    <xf numFmtId="0" fontId="27" fillId="0" borderId="0" xfId="0" applyFont="1" applyFill="1" applyBorder="1" applyAlignment="1">
      <alignment horizontal="center" vertical="center"/>
    </xf>
    <xf numFmtId="0" fontId="27" fillId="0" borderId="16" xfId="0" applyFont="1" applyFill="1" applyBorder="1" applyAlignment="1">
      <alignment horizontal="center" vertical="center"/>
    </xf>
    <xf numFmtId="0" fontId="12" fillId="0" borderId="40" xfId="0" applyFont="1" applyFill="1" applyBorder="1" applyAlignment="1">
      <alignment horizontal="center" vertical="center"/>
    </xf>
    <xf numFmtId="0" fontId="18" fillId="0" borderId="0" xfId="0" applyFont="1" applyAlignment="1" applyProtection="1">
      <alignment vertical="center"/>
    </xf>
    <xf numFmtId="0" fontId="23" fillId="0" borderId="0" xfId="0" applyFont="1" applyAlignment="1" applyProtection="1">
      <alignment vertical="center"/>
    </xf>
    <xf numFmtId="177" fontId="18" fillId="0" borderId="0" xfId="0" applyNumberFormat="1" applyFont="1" applyAlignment="1" applyProtection="1">
      <alignment vertical="center"/>
    </xf>
    <xf numFmtId="0" fontId="48" fillId="0" borderId="0" xfId="0" applyFont="1" applyAlignment="1" applyProtection="1">
      <alignment vertical="center"/>
    </xf>
    <xf numFmtId="176" fontId="1" fillId="0" borderId="0" xfId="47" applyNumberFormat="1" applyFont="1" applyProtection="1">
      <alignment vertical="center"/>
    </xf>
    <xf numFmtId="176" fontId="92" fillId="0" borderId="0" xfId="47" applyNumberFormat="1" applyFont="1" applyAlignment="1" applyProtection="1">
      <alignment vertical="center"/>
    </xf>
    <xf numFmtId="176" fontId="1" fillId="0" borderId="0" xfId="47" applyNumberFormat="1" applyAlignment="1" applyProtection="1">
      <alignment vertical="center"/>
    </xf>
    <xf numFmtId="176" fontId="1" fillId="0" borderId="0" xfId="47" applyNumberFormat="1" applyProtection="1">
      <alignment vertical="center"/>
    </xf>
    <xf numFmtId="176" fontId="1" fillId="0" borderId="0" xfId="47" applyNumberFormat="1" applyFont="1" applyAlignment="1" applyProtection="1">
      <alignment horizontal="centerContinuous" vertical="center"/>
    </xf>
    <xf numFmtId="176" fontId="1" fillId="0" borderId="0" xfId="47" applyNumberFormat="1" applyAlignment="1" applyProtection="1">
      <alignment horizontal="centerContinuous" vertical="center"/>
    </xf>
    <xf numFmtId="176" fontId="86" fillId="0" borderId="0" xfId="47" applyNumberFormat="1" applyFont="1" applyAlignment="1" applyProtection="1">
      <alignment horizontal="centerContinuous" vertical="center"/>
    </xf>
    <xf numFmtId="176" fontId="5" fillId="0" borderId="0" xfId="47" applyNumberFormat="1" applyFont="1" applyProtection="1">
      <alignment vertical="center"/>
    </xf>
    <xf numFmtId="176" fontId="93" fillId="0" borderId="0" xfId="47" applyNumberFormat="1" applyFont="1" applyAlignment="1" applyProtection="1">
      <alignment horizontal="right" vertical="top"/>
    </xf>
    <xf numFmtId="176" fontId="1" fillId="0" borderId="0" xfId="47" applyNumberFormat="1" applyAlignment="1" applyProtection="1">
      <alignment horizontal="distributed"/>
    </xf>
    <xf numFmtId="176" fontId="1" fillId="0" borderId="29" xfId="47" applyNumberFormat="1" applyBorder="1" applyAlignment="1" applyProtection="1">
      <alignment horizontal="distributed"/>
    </xf>
    <xf numFmtId="176" fontId="1" fillId="0" borderId="29" xfId="47" applyNumberFormat="1" applyFont="1" applyBorder="1" applyAlignment="1" applyProtection="1">
      <alignment horizontal="distributed"/>
    </xf>
    <xf numFmtId="176" fontId="0" fillId="0" borderId="29" xfId="47" applyNumberFormat="1" applyFont="1" applyBorder="1" applyAlignment="1" applyProtection="1">
      <alignment horizontal="distributed"/>
    </xf>
    <xf numFmtId="176" fontId="1" fillId="0" borderId="13" xfId="47" applyNumberFormat="1" applyBorder="1" applyAlignment="1" applyProtection="1">
      <alignment horizontal="distributed"/>
    </xf>
    <xf numFmtId="176" fontId="1" fillId="0" borderId="31" xfId="47" applyNumberFormat="1" applyBorder="1" applyAlignment="1" applyProtection="1">
      <alignment horizontal="distributed"/>
    </xf>
    <xf numFmtId="176" fontId="1" fillId="0" borderId="14" xfId="47" applyNumberFormat="1" applyBorder="1" applyAlignment="1" applyProtection="1">
      <alignment horizontal="distributed"/>
    </xf>
    <xf numFmtId="176" fontId="1" fillId="0" borderId="30" xfId="47" applyNumberFormat="1" applyBorder="1" applyAlignment="1" applyProtection="1">
      <alignment horizontal="distributed"/>
    </xf>
    <xf numFmtId="176" fontId="1" fillId="0" borderId="30" xfId="47" applyNumberFormat="1" applyFont="1" applyBorder="1" applyAlignment="1" applyProtection="1">
      <alignment horizontal="distributed"/>
    </xf>
    <xf numFmtId="176" fontId="1" fillId="0" borderId="30" xfId="47" applyNumberFormat="1" applyFont="1" applyBorder="1" applyAlignment="1" applyProtection="1">
      <alignment horizontal="left"/>
    </xf>
    <xf numFmtId="176" fontId="1" fillId="0" borderId="0" xfId="47" applyNumberFormat="1" applyBorder="1" applyProtection="1">
      <alignment vertical="center"/>
    </xf>
    <xf numFmtId="176" fontId="0" fillId="0" borderId="0" xfId="47" applyNumberFormat="1" applyFont="1" applyProtection="1">
      <alignment vertical="center"/>
    </xf>
    <xf numFmtId="0" fontId="0" fillId="0" borderId="29" xfId="0" applyFont="1" applyBorder="1" applyAlignment="1">
      <alignment horizontal="left" vertical="center"/>
    </xf>
    <xf numFmtId="0" fontId="26" fillId="0" borderId="0" xfId="0" applyFont="1" applyFill="1" applyBorder="1" applyAlignment="1">
      <alignment horizontal="distributed" vertical="center"/>
    </xf>
    <xf numFmtId="0" fontId="26" fillId="0" borderId="10" xfId="0" applyFont="1" applyFill="1" applyBorder="1" applyAlignment="1">
      <alignment horizontal="distributed" vertical="center"/>
    </xf>
    <xf numFmtId="49" fontId="26" fillId="0" borderId="31" xfId="0" applyNumberFormat="1" applyFont="1" applyFill="1" applyBorder="1">
      <alignment vertical="center"/>
    </xf>
    <xf numFmtId="0" fontId="1" fillId="0" borderId="0" xfId="0" applyFont="1" applyBorder="1" applyAlignment="1">
      <alignment vertical="top" wrapText="1"/>
    </xf>
    <xf numFmtId="0" fontId="1" fillId="0" borderId="12" xfId="0" applyFont="1" applyBorder="1" applyAlignment="1">
      <alignment vertical="top" wrapText="1"/>
    </xf>
    <xf numFmtId="0" fontId="53" fillId="26" borderId="98" xfId="0" applyFont="1" applyFill="1" applyBorder="1">
      <alignment vertical="center"/>
    </xf>
    <xf numFmtId="0" fontId="27" fillId="0" borderId="0" xfId="0" applyFont="1" applyFill="1" applyBorder="1" applyAlignment="1">
      <alignment horizontal="left" vertical="center"/>
    </xf>
    <xf numFmtId="0" fontId="27" fillId="0" borderId="0" xfId="0" applyFont="1" applyFill="1" applyBorder="1" applyAlignment="1">
      <alignment horizontal="center" vertical="center"/>
    </xf>
    <xf numFmtId="0" fontId="1" fillId="0" borderId="14" xfId="0" applyFont="1" applyFill="1" applyBorder="1" applyAlignment="1">
      <alignment horizontal="left" vertical="center"/>
    </xf>
    <xf numFmtId="0" fontId="1" fillId="0" borderId="0" xfId="45" applyFont="1" applyFill="1" applyBorder="1" applyAlignment="1">
      <alignment vertical="center" shrinkToFit="1"/>
    </xf>
    <xf numFmtId="0" fontId="1" fillId="0" borderId="143" xfId="0" applyFont="1" applyFill="1" applyBorder="1" applyAlignment="1">
      <alignment vertical="center"/>
    </xf>
    <xf numFmtId="0" fontId="0" fillId="0" borderId="144" xfId="0" applyFill="1" applyBorder="1" applyAlignment="1">
      <alignment vertical="center"/>
    </xf>
    <xf numFmtId="0" fontId="0" fillId="0" borderId="20" xfId="0" applyFill="1" applyBorder="1" applyAlignment="1">
      <alignment vertical="center"/>
    </xf>
    <xf numFmtId="0" fontId="1" fillId="0" borderId="60" xfId="0" applyFont="1" applyFill="1" applyBorder="1" applyAlignment="1">
      <alignment vertical="center"/>
    </xf>
    <xf numFmtId="0" fontId="0" fillId="0" borderId="61" xfId="0" applyFill="1" applyBorder="1" applyAlignment="1">
      <alignment vertical="center"/>
    </xf>
    <xf numFmtId="0" fontId="0" fillId="0" borderId="22" xfId="0" applyFill="1" applyBorder="1" applyAlignment="1">
      <alignment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5" xfId="0" applyFont="1" applyFill="1" applyBorder="1" applyAlignment="1">
      <alignment horizontal="center" vertical="center"/>
    </xf>
    <xf numFmtId="176" fontId="1" fillId="0" borderId="13" xfId="0" applyNumberFormat="1" applyFont="1" applyFill="1" applyBorder="1" applyAlignment="1">
      <alignment vertical="center"/>
    </xf>
    <xf numFmtId="176" fontId="0" fillId="0" borderId="31" xfId="0" applyNumberFormat="1" applyFill="1" applyBorder="1" applyAlignment="1">
      <alignment vertical="center"/>
    </xf>
    <xf numFmtId="176" fontId="0" fillId="0" borderId="14" xfId="0" applyNumberFormat="1" applyFill="1" applyBorder="1" applyAlignment="1">
      <alignment vertical="center"/>
    </xf>
    <xf numFmtId="0" fontId="0" fillId="0" borderId="0" xfId="0" applyBorder="1" applyAlignment="1">
      <alignment horizontal="center" vertical="center"/>
    </xf>
    <xf numFmtId="0" fontId="1" fillId="0" borderId="0" xfId="45" applyFont="1" applyFill="1" applyBorder="1" applyAlignment="1">
      <alignment vertical="center" shrinkToFit="1"/>
    </xf>
    <xf numFmtId="0" fontId="0" fillId="0" borderId="11" xfId="0" applyFont="1" applyFill="1" applyBorder="1" applyAlignment="1">
      <alignment vertical="center" wrapText="1"/>
    </xf>
    <xf numFmtId="0" fontId="0" fillId="0" borderId="0" xfId="0" applyFont="1" applyFill="1" applyBorder="1" applyAlignment="1">
      <alignment vertical="center" wrapText="1"/>
    </xf>
    <xf numFmtId="0" fontId="27" fillId="0" borderId="10" xfId="0" applyFont="1" applyFill="1" applyBorder="1" applyAlignment="1">
      <alignment horizontal="left" vertical="center"/>
    </xf>
    <xf numFmtId="0" fontId="27" fillId="0" borderId="16" xfId="0" applyFont="1" applyFill="1" applyBorder="1" applyAlignment="1">
      <alignment horizontal="left" vertical="center"/>
    </xf>
    <xf numFmtId="0" fontId="27" fillId="0" borderId="16" xfId="0" applyFont="1" applyFill="1" applyBorder="1" applyAlignment="1">
      <alignment vertical="center"/>
    </xf>
    <xf numFmtId="0" fontId="70" fillId="0" borderId="13" xfId="0" applyFont="1" applyFill="1" applyBorder="1" applyAlignment="1">
      <alignment vertical="center"/>
    </xf>
    <xf numFmtId="0" fontId="27" fillId="0" borderId="31" xfId="0" applyFont="1" applyFill="1" applyBorder="1" applyAlignment="1">
      <alignment vertical="center"/>
    </xf>
    <xf numFmtId="0" fontId="27" fillId="0" borderId="13" xfId="0" applyFont="1" applyFill="1" applyBorder="1" applyAlignment="1">
      <alignment vertical="center" shrinkToFit="1"/>
    </xf>
    <xf numFmtId="0" fontId="27" fillId="0" borderId="0" xfId="0" applyFont="1" applyFill="1" applyBorder="1" applyAlignment="1">
      <alignment horizontal="center" vertical="center" wrapText="1"/>
    </xf>
    <xf numFmtId="0" fontId="0" fillId="0" borderId="0" xfId="0" applyFont="1" applyFill="1" applyAlignment="1">
      <alignment vertical="center"/>
    </xf>
    <xf numFmtId="0" fontId="6" fillId="0" borderId="31" xfId="0" applyFont="1" applyFill="1" applyBorder="1" applyAlignment="1">
      <alignment vertical="center"/>
    </xf>
    <xf numFmtId="0" fontId="27" fillId="0" borderId="0" xfId="0" applyFont="1" applyFill="1" applyBorder="1" applyAlignment="1">
      <alignment horizontal="center" vertical="center" shrinkToFit="1"/>
    </xf>
    <xf numFmtId="0" fontId="1" fillId="0" borderId="0" xfId="0" applyFont="1" applyFill="1" applyBorder="1" applyAlignment="1">
      <alignment horizontal="left" vertical="top" wrapText="1"/>
    </xf>
    <xf numFmtId="0" fontId="0" fillId="0" borderId="0" xfId="0" applyFont="1" applyFill="1" applyBorder="1" applyAlignment="1">
      <alignment vertical="center"/>
    </xf>
    <xf numFmtId="0" fontId="0" fillId="0" borderId="18" xfId="0" applyFont="1" applyFill="1" applyBorder="1" applyAlignment="1">
      <alignment vertical="center" shrinkToFit="1"/>
    </xf>
    <xf numFmtId="0" fontId="0" fillId="0" borderId="0" xfId="0" applyFont="1">
      <alignment vertical="center"/>
    </xf>
    <xf numFmtId="0" fontId="1" fillId="0" borderId="0" xfId="0" applyFont="1" applyBorder="1" applyAlignment="1">
      <alignment vertical="center" shrinkToFit="1"/>
    </xf>
    <xf numFmtId="0" fontId="1" fillId="0" borderId="30" xfId="0" applyFont="1" applyBorder="1">
      <alignment vertical="center"/>
    </xf>
    <xf numFmtId="0" fontId="12" fillId="0" borderId="17" xfId="0" applyFont="1" applyFill="1" applyBorder="1" applyAlignment="1">
      <alignment horizontal="left" vertical="center"/>
    </xf>
    <xf numFmtId="0" fontId="12" fillId="0" borderId="28" xfId="0" applyFont="1" applyFill="1" applyBorder="1" applyAlignment="1">
      <alignment horizontal="left" vertical="center" wrapText="1"/>
    </xf>
    <xf numFmtId="0" fontId="12" fillId="0" borderId="17" xfId="0" applyFont="1" applyFill="1" applyBorder="1">
      <alignment vertical="center"/>
    </xf>
    <xf numFmtId="0" fontId="24" fillId="26" borderId="31" xfId="0" applyFont="1" applyFill="1" applyBorder="1" applyAlignment="1">
      <alignment vertical="center"/>
    </xf>
    <xf numFmtId="0" fontId="80" fillId="0" borderId="0" xfId="0" applyFont="1" applyAlignment="1">
      <alignment horizontal="right" vertical="center"/>
    </xf>
    <xf numFmtId="0" fontId="13" fillId="0" borderId="0" xfId="0" applyFont="1" applyFill="1" applyAlignment="1">
      <alignment horizontal="left" vertical="center" wrapText="1"/>
    </xf>
    <xf numFmtId="0" fontId="0" fillId="0" borderId="17" xfId="0" applyFont="1" applyFill="1" applyBorder="1" applyAlignment="1">
      <alignment horizontal="left" vertical="center"/>
    </xf>
    <xf numFmtId="0" fontId="1" fillId="0" borderId="18" xfId="0" applyFont="1" applyFill="1" applyBorder="1" applyAlignment="1">
      <alignment horizontal="left" vertical="center"/>
    </xf>
    <xf numFmtId="0" fontId="1" fillId="0" borderId="28" xfId="0" applyFont="1" applyFill="1" applyBorder="1" applyAlignment="1">
      <alignment horizontal="left" vertical="center"/>
    </xf>
    <xf numFmtId="176" fontId="1" fillId="0" borderId="17" xfId="0" applyNumberFormat="1" applyFont="1" applyFill="1" applyBorder="1" applyAlignment="1">
      <alignment vertical="center"/>
    </xf>
    <xf numFmtId="176" fontId="0" fillId="0" borderId="28" xfId="0" applyNumberFormat="1" applyFill="1" applyBorder="1" applyAlignment="1">
      <alignment vertical="center"/>
    </xf>
    <xf numFmtId="176" fontId="0" fillId="0" borderId="18" xfId="0" applyNumberFormat="1" applyFill="1" applyBorder="1" applyAlignment="1">
      <alignment vertical="center"/>
    </xf>
    <xf numFmtId="177" fontId="1" fillId="0" borderId="17" xfId="0" applyNumberFormat="1" applyFont="1" applyFill="1" applyBorder="1" applyAlignment="1">
      <alignment vertical="center"/>
    </xf>
    <xf numFmtId="177" fontId="0" fillId="0" borderId="28" xfId="0" applyNumberFormat="1" applyFill="1" applyBorder="1" applyAlignment="1">
      <alignment vertical="center"/>
    </xf>
    <xf numFmtId="177" fontId="0" fillId="0" borderId="18" xfId="0" applyNumberFormat="1" applyFill="1" applyBorder="1" applyAlignment="1">
      <alignment vertical="center"/>
    </xf>
    <xf numFmtId="0" fontId="1" fillId="0" borderId="27" xfId="0" applyFont="1" applyBorder="1" applyAlignment="1">
      <alignment horizontal="left" vertical="center"/>
    </xf>
    <xf numFmtId="0" fontId="1" fillId="0" borderId="30" xfId="0" applyFont="1" applyBorder="1" applyAlignment="1">
      <alignment horizontal="left" vertical="center"/>
    </xf>
    <xf numFmtId="0" fontId="0" fillId="0" borderId="10" xfId="0" applyFont="1" applyFill="1" applyBorder="1">
      <alignment vertical="center"/>
    </xf>
    <xf numFmtId="0" fontId="1" fillId="0" borderId="11" xfId="0" applyFont="1" applyFill="1" applyBorder="1" applyAlignment="1">
      <alignment vertical="center" wrapText="1"/>
    </xf>
    <xf numFmtId="0" fontId="1" fillId="0" borderId="0" xfId="0" applyFont="1" applyFill="1" applyBorder="1" applyAlignment="1">
      <alignment vertical="center" wrapText="1"/>
    </xf>
    <xf numFmtId="0" fontId="1" fillId="0" borderId="12" xfId="0" applyFont="1" applyFill="1" applyBorder="1" applyAlignment="1">
      <alignment vertical="center" wrapText="1"/>
    </xf>
    <xf numFmtId="0" fontId="1" fillId="0" borderId="13" xfId="0" applyFont="1" applyFill="1" applyBorder="1" applyAlignment="1">
      <alignment vertical="center" wrapText="1"/>
    </xf>
    <xf numFmtId="0" fontId="1" fillId="0" borderId="31" xfId="0" applyFont="1" applyFill="1" applyBorder="1" applyAlignment="1">
      <alignment vertical="center" wrapText="1"/>
    </xf>
    <xf numFmtId="0" fontId="1" fillId="0" borderId="14" xfId="0" applyFont="1" applyFill="1" applyBorder="1" applyAlignment="1">
      <alignment vertical="center" wrapText="1"/>
    </xf>
    <xf numFmtId="0" fontId="0" fillId="0" borderId="13" xfId="0" applyFont="1" applyFill="1" applyBorder="1" applyAlignment="1">
      <alignment horizontal="left" vertical="center"/>
    </xf>
    <xf numFmtId="0" fontId="1" fillId="0" borderId="13" xfId="0" applyFont="1" applyBorder="1" applyAlignment="1">
      <alignment vertical="center"/>
    </xf>
    <xf numFmtId="0" fontId="0" fillId="0" borderId="39" xfId="0" applyFont="1" applyBorder="1" applyAlignment="1">
      <alignment horizontal="left" vertical="center"/>
    </xf>
    <xf numFmtId="0" fontId="1" fillId="0" borderId="28" xfId="0" applyFont="1" applyBorder="1" applyAlignment="1">
      <alignment vertical="center"/>
    </xf>
    <xf numFmtId="0" fontId="53" fillId="26" borderId="96" xfId="0" applyFont="1" applyFill="1" applyBorder="1" applyAlignment="1">
      <alignment horizontal="center" vertical="center"/>
    </xf>
    <xf numFmtId="0" fontId="12" fillId="33" borderId="98" xfId="0" applyFont="1" applyFill="1" applyBorder="1" applyAlignment="1">
      <alignment horizontal="center" vertical="center"/>
    </xf>
    <xf numFmtId="0" fontId="26" fillId="31" borderId="0" xfId="0" applyFont="1" applyFill="1" applyAlignment="1">
      <alignment horizontal="distributed" vertical="center"/>
    </xf>
    <xf numFmtId="0" fontId="1" fillId="0" borderId="242" xfId="0" applyFont="1" applyBorder="1" applyAlignment="1">
      <alignment vertical="center"/>
    </xf>
    <xf numFmtId="0" fontId="12" fillId="26" borderId="98" xfId="0" applyFont="1" applyFill="1" applyBorder="1" applyAlignment="1">
      <alignment horizontal="center" vertical="center"/>
    </xf>
    <xf numFmtId="0" fontId="83" fillId="0" borderId="0" xfId="0" applyFont="1">
      <alignment vertical="center"/>
    </xf>
    <xf numFmtId="0" fontId="83" fillId="0" borderId="0" xfId="0" applyFont="1" applyAlignment="1">
      <alignment vertical="center"/>
    </xf>
    <xf numFmtId="0" fontId="83" fillId="0" borderId="0" xfId="0" applyFont="1" applyAlignment="1">
      <alignment horizontal="center" vertical="center"/>
    </xf>
    <xf numFmtId="0" fontId="83" fillId="0" borderId="0" xfId="0" applyFont="1" applyAlignment="1">
      <alignment horizontal="right"/>
    </xf>
    <xf numFmtId="0" fontId="83" fillId="0" borderId="243" xfId="0" applyFont="1" applyBorder="1" applyAlignment="1">
      <alignment horizontal="center" vertical="center"/>
    </xf>
    <xf numFmtId="0" fontId="83" fillId="0" borderId="243" xfId="0" applyFont="1" applyBorder="1" applyAlignment="1">
      <alignment horizontal="center" vertical="center" wrapText="1"/>
    </xf>
    <xf numFmtId="0" fontId="83" fillId="0" borderId="244" xfId="0" applyFont="1" applyFill="1" applyBorder="1" applyAlignment="1">
      <alignment horizontal="center" vertical="center"/>
    </xf>
    <xf numFmtId="0" fontId="98" fillId="0" borderId="243" xfId="0" applyFont="1" applyBorder="1" applyAlignment="1">
      <alignment vertical="center"/>
    </xf>
    <xf numFmtId="0" fontId="83" fillId="0" borderId="245" xfId="0" applyFont="1" applyBorder="1" applyAlignment="1">
      <alignment horizontal="center" vertical="center"/>
    </xf>
    <xf numFmtId="0" fontId="83" fillId="0" borderId="243" xfId="0" applyFont="1" applyBorder="1" applyAlignment="1">
      <alignment vertical="center"/>
    </xf>
    <xf numFmtId="10" fontId="83" fillId="0" borderId="243" xfId="0" applyNumberFormat="1" applyFont="1" applyBorder="1" applyAlignment="1">
      <alignment horizontal="center" vertical="center"/>
    </xf>
    <xf numFmtId="0" fontId="83" fillId="0" borderId="245" xfId="0" applyFont="1" applyBorder="1" applyAlignment="1">
      <alignment vertical="center"/>
    </xf>
    <xf numFmtId="38" fontId="1" fillId="0" borderId="243" xfId="35" applyNumberFormat="1" applyFont="1" applyFill="1" applyBorder="1" applyAlignment="1">
      <alignment vertical="center"/>
    </xf>
    <xf numFmtId="0" fontId="1" fillId="0" borderId="243" xfId="58" applyFont="1" applyFill="1" applyBorder="1" applyAlignment="1">
      <alignment horizontal="center" vertical="center" shrinkToFit="1"/>
    </xf>
    <xf numFmtId="0" fontId="1" fillId="0" borderId="243" xfId="58" applyFont="1" applyFill="1" applyBorder="1" applyAlignment="1">
      <alignment vertical="center" shrinkToFit="1"/>
    </xf>
    <xf numFmtId="0" fontId="1" fillId="0" borderId="245" xfId="58" applyFont="1" applyFill="1" applyBorder="1" applyAlignment="1">
      <alignment vertical="center" shrinkToFit="1"/>
    </xf>
    <xf numFmtId="0" fontId="1" fillId="0" borderId="243" xfId="0" applyFont="1" applyFill="1" applyBorder="1" applyAlignment="1">
      <alignment vertical="center" shrinkToFit="1"/>
    </xf>
    <xf numFmtId="182" fontId="1" fillId="0" borderId="243" xfId="35" applyNumberFormat="1" applyFont="1" applyFill="1" applyBorder="1" applyAlignment="1">
      <alignment horizontal="center" vertical="center" shrinkToFit="1"/>
    </xf>
    <xf numFmtId="10" fontId="1" fillId="0" borderId="243" xfId="58" applyNumberFormat="1" applyFont="1" applyFill="1" applyBorder="1" applyAlignment="1">
      <alignment horizontal="center" vertical="center" shrinkToFit="1"/>
    </xf>
    <xf numFmtId="38" fontId="1" fillId="0" borderId="243" xfId="35" applyNumberFormat="1" applyFont="1" applyFill="1" applyBorder="1" applyAlignment="1">
      <alignment horizontal="right"/>
    </xf>
    <xf numFmtId="38" fontId="1" fillId="0" borderId="243" xfId="35" applyNumberFormat="1" applyFont="1" applyFill="1" applyBorder="1" applyAlignment="1"/>
    <xf numFmtId="0" fontId="1" fillId="0" borderId="245" xfId="0" applyFont="1" applyFill="1" applyBorder="1" applyAlignment="1">
      <alignment vertical="center" shrinkToFit="1"/>
    </xf>
    <xf numFmtId="10" fontId="1" fillId="0" borderId="243" xfId="35" applyNumberFormat="1" applyFont="1" applyFill="1" applyBorder="1" applyAlignment="1">
      <alignment vertical="center"/>
    </xf>
    <xf numFmtId="0" fontId="1" fillId="0" borderId="243" xfId="59" applyFont="1" applyFill="1" applyBorder="1" applyAlignment="1">
      <alignment vertical="center" shrinkToFit="1"/>
    </xf>
    <xf numFmtId="0" fontId="1" fillId="0" borderId="245" xfId="58" applyFont="1" applyFill="1" applyBorder="1" applyAlignment="1">
      <alignment shrinkToFit="1"/>
    </xf>
    <xf numFmtId="38" fontId="1" fillId="34" borderId="243" xfId="35" applyNumberFormat="1" applyFont="1" applyFill="1" applyBorder="1" applyAlignment="1">
      <alignment vertical="center"/>
    </xf>
    <xf numFmtId="10" fontId="83" fillId="0" borderId="243" xfId="0" applyNumberFormat="1" applyFont="1" applyBorder="1" applyAlignment="1">
      <alignment vertical="center"/>
    </xf>
    <xf numFmtId="3" fontId="83" fillId="0" borderId="243" xfId="0" applyNumberFormat="1" applyFont="1" applyBorder="1" applyAlignment="1">
      <alignment vertical="center"/>
    </xf>
    <xf numFmtId="0" fontId="83" fillId="0" borderId="243" xfId="0" applyFont="1" applyBorder="1" applyAlignment="1">
      <alignment horizontal="left" vertical="center"/>
    </xf>
    <xf numFmtId="0" fontId="83" fillId="0" borderId="243" xfId="0" applyFont="1" applyBorder="1">
      <alignment vertical="center"/>
    </xf>
    <xf numFmtId="3" fontId="83" fillId="34" borderId="243" xfId="0" applyNumberFormat="1" applyFont="1" applyFill="1" applyBorder="1" applyAlignment="1">
      <alignment vertical="center"/>
    </xf>
    <xf numFmtId="10" fontId="83" fillId="0" borderId="243" xfId="0" applyNumberFormat="1" applyFont="1" applyBorder="1">
      <alignment vertical="center"/>
    </xf>
    <xf numFmtId="3" fontId="83" fillId="34" borderId="243" xfId="0" applyNumberFormat="1" applyFont="1" applyFill="1" applyBorder="1">
      <alignment vertical="center"/>
    </xf>
    <xf numFmtId="3" fontId="83" fillId="0" borderId="243" xfId="0" applyNumberFormat="1" applyFont="1" applyFill="1" applyBorder="1">
      <alignment vertical="center"/>
    </xf>
    <xf numFmtId="3" fontId="83" fillId="0" borderId="243" xfId="0" applyNumberFormat="1" applyFont="1" applyBorder="1">
      <alignment vertical="center"/>
    </xf>
    <xf numFmtId="0" fontId="83" fillId="0" borderId="246" xfId="0" applyFont="1" applyFill="1" applyBorder="1" applyAlignment="1">
      <alignment vertical="center"/>
    </xf>
    <xf numFmtId="0" fontId="83" fillId="0" borderId="0" xfId="0" applyFont="1" applyBorder="1" applyAlignment="1">
      <alignment vertical="center"/>
    </xf>
    <xf numFmtId="0" fontId="0" fillId="0" borderId="243" xfId="58" applyFont="1" applyFill="1" applyBorder="1" applyAlignment="1">
      <alignment horizontal="left" vertical="center" shrinkToFit="1"/>
    </xf>
    <xf numFmtId="0" fontId="6" fillId="0" borderId="243" xfId="58" applyFont="1" applyFill="1" applyBorder="1" applyAlignment="1">
      <alignment vertical="center" shrinkToFit="1"/>
    </xf>
    <xf numFmtId="0" fontId="0" fillId="0" borderId="243" xfId="58" applyFont="1" applyFill="1" applyBorder="1" applyAlignment="1">
      <alignment horizontal="center" vertical="center" shrinkToFit="1"/>
    </xf>
    <xf numFmtId="0" fontId="53" fillId="0" borderId="249" xfId="0" applyFont="1" applyFill="1" applyBorder="1" applyAlignment="1">
      <alignment horizontal="center" vertical="center"/>
    </xf>
    <xf numFmtId="0" fontId="53" fillId="0" borderId="250" xfId="0" applyFont="1" applyFill="1" applyBorder="1" applyAlignment="1">
      <alignment horizontal="center" vertical="center"/>
    </xf>
    <xf numFmtId="0" fontId="7" fillId="0" borderId="19" xfId="0" applyFont="1" applyFill="1" applyBorder="1" applyAlignment="1">
      <alignment vertical="center" wrapText="1"/>
    </xf>
    <xf numFmtId="185" fontId="12" fillId="0" borderId="193" xfId="50" applyNumberFormat="1" applyFont="1" applyFill="1" applyBorder="1" applyAlignment="1" applyProtection="1">
      <alignment horizontal="center" vertical="center" shrinkToFit="1"/>
    </xf>
    <xf numFmtId="185" fontId="12" fillId="0" borderId="194" xfId="57" applyNumberFormat="1" applyFont="1" applyFill="1" applyBorder="1" applyAlignment="1">
      <alignment horizontal="center" vertical="center" shrinkToFit="1"/>
    </xf>
    <xf numFmtId="185" fontId="12" fillId="0" borderId="200" xfId="50" applyNumberFormat="1" applyFont="1" applyFill="1" applyBorder="1" applyAlignment="1" applyProtection="1">
      <alignment vertical="center" shrinkToFit="1"/>
    </xf>
    <xf numFmtId="185" fontId="12" fillId="0" borderId="201" xfId="57" applyNumberFormat="1" applyFont="1" applyFill="1" applyBorder="1" applyAlignment="1">
      <alignment horizontal="center" vertical="center" shrinkToFit="1"/>
    </xf>
    <xf numFmtId="0" fontId="100" fillId="0" borderId="243" xfId="0" applyFont="1" applyBorder="1" applyAlignment="1">
      <alignment vertical="center"/>
    </xf>
    <xf numFmtId="0" fontId="0" fillId="0" borderId="245" xfId="0" applyFont="1" applyBorder="1" applyAlignment="1">
      <alignment horizontal="center" vertical="center"/>
    </xf>
    <xf numFmtId="0" fontId="0" fillId="0" borderId="243" xfId="0" applyFont="1" applyBorder="1" applyAlignment="1">
      <alignment horizontal="center" vertical="center"/>
    </xf>
    <xf numFmtId="0" fontId="0" fillId="0" borderId="243" xfId="0" applyFont="1" applyBorder="1" applyAlignment="1">
      <alignment vertical="center"/>
    </xf>
    <xf numFmtId="10" fontId="0" fillId="0" borderId="243" xfId="0" applyNumberFormat="1" applyFont="1" applyBorder="1" applyAlignment="1">
      <alignment horizontal="center" vertical="center"/>
    </xf>
    <xf numFmtId="0" fontId="0" fillId="0" borderId="244" xfId="0" applyFont="1" applyFill="1" applyBorder="1" applyAlignment="1">
      <alignment horizontal="center" vertical="center"/>
    </xf>
    <xf numFmtId="0" fontId="0" fillId="0" borderId="245" xfId="0" applyFont="1" applyBorder="1" applyAlignment="1">
      <alignment vertical="center"/>
    </xf>
    <xf numFmtId="38" fontId="102" fillId="0" borderId="243" xfId="35" applyNumberFormat="1" applyFont="1" applyFill="1" applyBorder="1" applyAlignment="1">
      <alignment vertical="center"/>
    </xf>
    <xf numFmtId="56" fontId="0" fillId="0" borderId="244" xfId="0" applyNumberFormat="1" applyFont="1" applyFill="1" applyBorder="1" applyAlignment="1">
      <alignment horizontal="center" vertical="center"/>
    </xf>
    <xf numFmtId="0" fontId="0" fillId="0" borderId="243" xfId="0" applyFont="1" applyBorder="1" applyAlignment="1">
      <alignment vertical="center" shrinkToFit="1"/>
    </xf>
    <xf numFmtId="0" fontId="102" fillId="0" borderId="243" xfId="58" applyFont="1" applyFill="1" applyBorder="1" applyAlignment="1">
      <alignment horizontal="center" vertical="center" shrinkToFit="1"/>
    </xf>
    <xf numFmtId="38" fontId="0" fillId="34" borderId="243" xfId="0" applyNumberFormat="1" applyFont="1" applyFill="1" applyBorder="1" applyAlignment="1">
      <alignment vertical="center"/>
    </xf>
    <xf numFmtId="0" fontId="0" fillId="0" borderId="243" xfId="0" applyFont="1" applyBorder="1">
      <alignment vertical="center"/>
    </xf>
    <xf numFmtId="10" fontId="0" fillId="0" borderId="243" xfId="0" applyNumberFormat="1" applyFont="1" applyBorder="1">
      <alignment vertical="center"/>
    </xf>
    <xf numFmtId="3" fontId="0" fillId="0" borderId="243" xfId="0" applyNumberFormat="1" applyFont="1" applyFill="1" applyBorder="1">
      <alignment vertical="center"/>
    </xf>
    <xf numFmtId="38" fontId="102" fillId="0" borderId="243" xfId="35" applyNumberFormat="1" applyFont="1" applyFill="1" applyBorder="1" applyAlignment="1">
      <alignment horizontal="right"/>
    </xf>
    <xf numFmtId="38" fontId="102" fillId="0" borderId="243" xfId="35" applyNumberFormat="1" applyFont="1" applyFill="1" applyBorder="1" applyAlignment="1"/>
    <xf numFmtId="3" fontId="0" fillId="34" borderId="243" xfId="0" applyNumberFormat="1" applyFont="1" applyFill="1" applyBorder="1">
      <alignment vertical="center"/>
    </xf>
    <xf numFmtId="176" fontId="0" fillId="0" borderId="0" xfId="47" applyNumberFormat="1" applyFont="1" applyAlignment="1" applyProtection="1">
      <alignment horizontal="right" vertical="center"/>
    </xf>
    <xf numFmtId="176" fontId="0" fillId="0" borderId="0" xfId="47" applyNumberFormat="1" applyFont="1" applyFill="1" applyAlignment="1" applyProtection="1">
      <alignment horizontal="right" vertical="center" shrinkToFit="1"/>
    </xf>
    <xf numFmtId="176" fontId="1" fillId="0" borderId="251" xfId="47" applyNumberFormat="1" applyBorder="1" applyAlignment="1" applyProtection="1">
      <alignment horizontal="distributed"/>
    </xf>
    <xf numFmtId="176" fontId="1" fillId="0" borderId="252" xfId="47" applyNumberFormat="1" applyBorder="1" applyAlignment="1" applyProtection="1">
      <alignment horizontal="distributed"/>
    </xf>
    <xf numFmtId="176" fontId="1" fillId="0" borderId="246" xfId="47" applyNumberFormat="1" applyBorder="1" applyAlignment="1" applyProtection="1">
      <alignment horizontal="distributed"/>
    </xf>
    <xf numFmtId="176" fontId="0" fillId="0" borderId="244" xfId="47" applyNumberFormat="1" applyFont="1" applyBorder="1" applyAlignment="1" applyProtection="1">
      <alignment horizontal="distributed"/>
    </xf>
    <xf numFmtId="176" fontId="1" fillId="0" borderId="244" xfId="47" applyNumberFormat="1" applyBorder="1" applyAlignment="1" applyProtection="1">
      <alignment horizontal="distributed"/>
    </xf>
    <xf numFmtId="176" fontId="0" fillId="0" borderId="246" xfId="47" applyNumberFormat="1" applyFont="1" applyBorder="1" applyAlignment="1" applyProtection="1">
      <alignment horizontal="distributed"/>
    </xf>
    <xf numFmtId="176" fontId="1" fillId="0" borderId="244" xfId="47" applyNumberFormat="1" applyFont="1" applyBorder="1" applyAlignment="1" applyProtection="1">
      <alignment horizontal="distributed"/>
    </xf>
    <xf numFmtId="176" fontId="0" fillId="0" borderId="29" xfId="47" applyNumberFormat="1" applyFont="1" applyBorder="1" applyAlignment="1" applyProtection="1">
      <alignment horizontal="distributed" wrapText="1"/>
    </xf>
    <xf numFmtId="176" fontId="0" fillId="0" borderId="14" xfId="47" applyNumberFormat="1" applyFont="1" applyBorder="1" applyAlignment="1" applyProtection="1">
      <alignment horizontal="left"/>
    </xf>
    <xf numFmtId="176" fontId="0" fillId="0" borderId="30" xfId="47" applyNumberFormat="1" applyFont="1" applyBorder="1" applyAlignment="1" applyProtection="1">
      <alignment horizontal="left"/>
    </xf>
    <xf numFmtId="176" fontId="0" fillId="0" borderId="30" xfId="47" applyNumberFormat="1" applyFont="1" applyBorder="1" applyAlignment="1" applyProtection="1">
      <alignment horizontal="distributed"/>
    </xf>
    <xf numFmtId="176" fontId="1" fillId="0" borderId="253" xfId="47" applyNumberFormat="1" applyFill="1" applyBorder="1" applyProtection="1">
      <alignment vertical="center"/>
    </xf>
    <xf numFmtId="176" fontId="1" fillId="35" borderId="244" xfId="47" applyNumberFormat="1" applyFill="1" applyBorder="1" applyProtection="1">
      <alignment vertical="center"/>
    </xf>
    <xf numFmtId="176" fontId="1" fillId="0" borderId="244" xfId="47" applyNumberFormat="1" applyBorder="1" applyProtection="1">
      <alignment vertical="center"/>
    </xf>
    <xf numFmtId="176" fontId="1" fillId="0" borderId="253" xfId="47" applyNumberFormat="1" applyBorder="1" applyProtection="1">
      <alignment vertical="center"/>
    </xf>
    <xf numFmtId="176" fontId="0" fillId="0" borderId="13" xfId="47" applyNumberFormat="1" applyFont="1" applyBorder="1" applyProtection="1">
      <alignment vertical="center"/>
    </xf>
    <xf numFmtId="176" fontId="1" fillId="0" borderId="31" xfId="47" applyNumberFormat="1" applyBorder="1" applyAlignment="1" applyProtection="1">
      <alignment vertical="center"/>
    </xf>
    <xf numFmtId="0" fontId="0" fillId="0" borderId="243" xfId="0" applyBorder="1" applyAlignment="1">
      <alignment vertical="center"/>
    </xf>
    <xf numFmtId="176" fontId="1" fillId="35" borderId="252" xfId="47" applyNumberFormat="1" applyFill="1" applyBorder="1" applyProtection="1">
      <alignment vertical="center"/>
    </xf>
    <xf numFmtId="176" fontId="1" fillId="0" borderId="252" xfId="47" applyNumberFormat="1" applyFill="1" applyBorder="1" applyProtection="1">
      <alignment vertical="center"/>
    </xf>
    <xf numFmtId="176" fontId="1" fillId="0" borderId="243" xfId="47" applyNumberFormat="1" applyFill="1" applyBorder="1" applyProtection="1">
      <alignment vertical="center"/>
    </xf>
    <xf numFmtId="176" fontId="1" fillId="0" borderId="243" xfId="47" applyNumberFormat="1" applyBorder="1" applyProtection="1">
      <alignment vertical="center"/>
    </xf>
    <xf numFmtId="176" fontId="0" fillId="0" borderId="252" xfId="47" applyNumberFormat="1" applyFont="1" applyBorder="1" applyProtection="1">
      <alignment vertical="center"/>
    </xf>
    <xf numFmtId="176" fontId="1" fillId="35" borderId="252" xfId="47" applyNumberFormat="1" applyFont="1" applyFill="1" applyBorder="1" applyProtection="1">
      <alignment vertical="center"/>
    </xf>
    <xf numFmtId="176" fontId="0" fillId="35" borderId="252" xfId="47" applyNumberFormat="1" applyFont="1" applyFill="1" applyBorder="1" applyProtection="1">
      <alignment vertical="center"/>
    </xf>
    <xf numFmtId="176" fontId="1" fillId="0" borderId="252" xfId="47" applyNumberFormat="1" applyBorder="1" applyProtection="1">
      <alignment vertical="center"/>
    </xf>
    <xf numFmtId="176" fontId="0" fillId="0" borderId="0" xfId="47" applyNumberFormat="1" applyFont="1" applyBorder="1" applyProtection="1">
      <alignment vertical="center"/>
    </xf>
    <xf numFmtId="176" fontId="1" fillId="0" borderId="0" xfId="47" applyNumberFormat="1" applyFont="1" applyBorder="1" applyProtection="1">
      <alignment vertical="center"/>
    </xf>
    <xf numFmtId="176" fontId="1" fillId="0" borderId="0" xfId="47" applyNumberFormat="1" applyFill="1" applyBorder="1" applyProtection="1">
      <alignment vertical="center"/>
    </xf>
    <xf numFmtId="0" fontId="82" fillId="0" borderId="28" xfId="0" applyFont="1" applyFill="1" applyBorder="1" applyAlignment="1">
      <alignment vertical="center"/>
    </xf>
    <xf numFmtId="0" fontId="83" fillId="0" borderId="0" xfId="0" applyFont="1" applyFill="1">
      <alignment vertical="center"/>
    </xf>
    <xf numFmtId="0" fontId="83" fillId="0" borderId="11" xfId="0" applyFont="1" applyFill="1" applyBorder="1" applyAlignment="1">
      <alignment horizontal="left" vertical="center"/>
    </xf>
    <xf numFmtId="0" fontId="104" fillId="0" borderId="0" xfId="54" applyFont="1" applyAlignment="1">
      <alignment vertical="center"/>
    </xf>
    <xf numFmtId="0" fontId="105" fillId="0" borderId="0" xfId="54" applyFont="1" applyAlignment="1">
      <alignment vertical="center"/>
    </xf>
    <xf numFmtId="0" fontId="106" fillId="0" borderId="0" xfId="54" applyFont="1" applyAlignment="1">
      <alignment vertical="center"/>
    </xf>
    <xf numFmtId="0" fontId="107" fillId="0" borderId="0" xfId="54" applyFont="1" applyAlignment="1">
      <alignment vertical="center"/>
    </xf>
    <xf numFmtId="0" fontId="107" fillId="0" borderId="0" xfId="54" applyFont="1" applyAlignment="1">
      <alignment horizontal="left" vertical="center"/>
    </xf>
    <xf numFmtId="0" fontId="107" fillId="0" borderId="0" xfId="54" applyFont="1" applyAlignment="1">
      <alignment horizontal="right" vertical="center"/>
    </xf>
    <xf numFmtId="0" fontId="108" fillId="0" borderId="0" xfId="54" applyFont="1" applyAlignment="1">
      <alignment vertical="center"/>
    </xf>
    <xf numFmtId="0" fontId="109" fillId="0" borderId="0" xfId="54" applyFont="1" applyAlignment="1">
      <alignment vertical="center"/>
    </xf>
    <xf numFmtId="0" fontId="110" fillId="0" borderId="0" xfId="54" applyFont="1" applyAlignment="1">
      <alignment horizontal="right" vertical="center"/>
    </xf>
    <xf numFmtId="0" fontId="111" fillId="0" borderId="247" xfId="54" applyFont="1" applyFill="1" applyBorder="1" applyAlignment="1">
      <alignment vertical="center"/>
    </xf>
    <xf numFmtId="0" fontId="104" fillId="0" borderId="244" xfId="54" applyFont="1" applyBorder="1" applyAlignment="1">
      <alignment vertical="center"/>
    </xf>
    <xf numFmtId="0" fontId="104" fillId="0" borderId="30" xfId="54" applyFont="1" applyBorder="1" applyAlignment="1">
      <alignment vertical="center"/>
    </xf>
    <xf numFmtId="38" fontId="104" fillId="0" borderId="244" xfId="54" applyNumberFormat="1" applyFont="1" applyBorder="1" applyAlignment="1">
      <alignment vertical="center"/>
    </xf>
    <xf numFmtId="38" fontId="104" fillId="0" borderId="243" xfId="54" applyNumberFormat="1" applyFont="1" applyBorder="1" applyAlignment="1">
      <alignment vertical="center"/>
    </xf>
    <xf numFmtId="38" fontId="104" fillId="0" borderId="30" xfId="54" applyNumberFormat="1" applyFont="1" applyBorder="1" applyAlignment="1">
      <alignment vertical="center"/>
    </xf>
    <xf numFmtId="0" fontId="108" fillId="0" borderId="159" xfId="54" applyFont="1" applyBorder="1" applyAlignment="1">
      <alignment horizontal="center" vertical="center"/>
    </xf>
    <xf numFmtId="0" fontId="108" fillId="0" borderId="159" xfId="54" applyFont="1" applyBorder="1" applyAlignment="1">
      <alignment horizontal="right" vertical="center"/>
    </xf>
    <xf numFmtId="0" fontId="104" fillId="0" borderId="0" xfId="54" applyFont="1" applyBorder="1" applyAlignment="1">
      <alignment vertical="center"/>
    </xf>
    <xf numFmtId="0" fontId="117" fillId="0" borderId="0" xfId="54" applyFont="1" applyFill="1" applyBorder="1" applyAlignment="1">
      <alignment vertical="center" shrinkToFit="1"/>
    </xf>
    <xf numFmtId="0" fontId="117" fillId="0" borderId="0" xfId="54" applyFont="1" applyFill="1" applyBorder="1" applyAlignment="1">
      <alignment horizontal="right" vertical="center" wrapText="1" shrinkToFit="1"/>
    </xf>
    <xf numFmtId="0" fontId="118" fillId="0" borderId="0" xfId="54" applyFont="1" applyFill="1" applyBorder="1" applyAlignment="1">
      <alignment vertical="center" shrinkToFit="1"/>
    </xf>
    <xf numFmtId="38" fontId="104" fillId="0" borderId="0" xfId="54" applyNumberFormat="1" applyFont="1" applyBorder="1" applyAlignment="1">
      <alignment vertical="center"/>
    </xf>
    <xf numFmtId="38" fontId="119" fillId="0" borderId="0" xfId="35" applyFont="1" applyFill="1" applyAlignment="1" applyProtection="1">
      <alignment vertical="center"/>
    </xf>
    <xf numFmtId="38" fontId="120" fillId="0" borderId="0" xfId="35" applyFont="1" applyFill="1" applyAlignment="1" applyProtection="1">
      <alignment vertical="center"/>
    </xf>
    <xf numFmtId="38" fontId="121" fillId="0" borderId="0" xfId="35" applyFont="1" applyFill="1" applyAlignment="1" applyProtection="1">
      <alignment horizontal="right"/>
    </xf>
    <xf numFmtId="38" fontId="120" fillId="0" borderId="0" xfId="35" applyFont="1" applyFill="1" applyBorder="1" applyAlignment="1" applyProtection="1">
      <alignment vertical="center"/>
    </xf>
    <xf numFmtId="38" fontId="122" fillId="0" borderId="245" xfId="35" applyFont="1" applyFill="1" applyBorder="1" applyAlignment="1" applyProtection="1">
      <alignment horizontal="center" vertical="center"/>
    </xf>
    <xf numFmtId="38" fontId="121" fillId="0" borderId="248" xfId="35" applyFont="1" applyFill="1" applyBorder="1" applyAlignment="1" applyProtection="1">
      <alignment horizontal="right" vertical="center"/>
    </xf>
    <xf numFmtId="38" fontId="117" fillId="0" borderId="11" xfId="35" applyFont="1" applyFill="1" applyBorder="1" applyAlignment="1" applyProtection="1">
      <alignment vertical="center"/>
    </xf>
    <xf numFmtId="38" fontId="121" fillId="0" borderId="0" xfId="35" applyFont="1" applyFill="1" applyBorder="1" applyAlignment="1" applyProtection="1">
      <alignment horizontal="right" vertical="center"/>
    </xf>
    <xf numFmtId="38" fontId="121" fillId="0" borderId="246" xfId="35" applyFont="1" applyFill="1" applyBorder="1" applyAlignment="1" applyProtection="1">
      <alignment horizontal="right" vertical="center"/>
    </xf>
    <xf numFmtId="38" fontId="121" fillId="0" borderId="65" xfId="35" applyFont="1" applyFill="1" applyBorder="1" applyAlignment="1" applyProtection="1">
      <alignment horizontal="right" vertical="center"/>
    </xf>
    <xf numFmtId="0" fontId="125" fillId="0" borderId="0" xfId="54" applyFont="1" applyAlignment="1">
      <alignment horizontal="left" vertical="center"/>
    </xf>
    <xf numFmtId="0" fontId="125" fillId="0" borderId="0" xfId="54" applyFont="1" applyFill="1" applyBorder="1" applyAlignment="1">
      <alignment vertical="center" shrinkToFit="1"/>
    </xf>
    <xf numFmtId="0" fontId="125" fillId="0" borderId="224" xfId="54" applyFont="1" applyBorder="1" applyAlignment="1">
      <alignment vertical="center" shrinkToFit="1"/>
    </xf>
    <xf numFmtId="0" fontId="125" fillId="0" borderId="288" xfId="54" applyFont="1" applyBorder="1" applyAlignment="1">
      <alignment vertical="center" shrinkToFit="1"/>
    </xf>
    <xf numFmtId="0" fontId="128" fillId="0" borderId="0" xfId="54" applyFont="1" applyAlignment="1">
      <alignment vertical="center"/>
    </xf>
    <xf numFmtId="38" fontId="128" fillId="0" borderId="0" xfId="54" applyNumberFormat="1" applyFont="1" applyBorder="1" applyAlignment="1">
      <alignment vertical="center"/>
    </xf>
    <xf numFmtId="0" fontId="128" fillId="0" borderId="0" xfId="54" applyFont="1" applyBorder="1" applyAlignment="1">
      <alignment vertical="center"/>
    </xf>
    <xf numFmtId="38" fontId="114" fillId="0" borderId="79" xfId="35" applyFont="1" applyFill="1" applyBorder="1" applyAlignment="1" applyProtection="1">
      <alignment vertical="center"/>
    </xf>
    <xf numFmtId="38" fontId="114" fillId="0" borderId="65" xfId="35" applyFont="1" applyFill="1" applyBorder="1" applyAlignment="1" applyProtection="1">
      <alignment vertical="center"/>
    </xf>
    <xf numFmtId="38" fontId="114" fillId="0" borderId="79" xfId="60" applyFont="1" applyBorder="1" applyAlignment="1">
      <alignment vertical="center"/>
    </xf>
    <xf numFmtId="38" fontId="114" fillId="0" borderId="31" xfId="35" applyFont="1" applyFill="1" applyBorder="1" applyAlignment="1" applyProtection="1">
      <alignment horizontal="right" vertical="center"/>
    </xf>
    <xf numFmtId="0" fontId="111" fillId="0" borderId="291" xfId="54" applyFont="1" applyBorder="1" applyAlignment="1">
      <alignment vertical="center"/>
    </xf>
    <xf numFmtId="38" fontId="124" fillId="0" borderId="0" xfId="35" applyFont="1" applyFill="1" applyAlignment="1" applyProtection="1">
      <alignment vertical="center"/>
    </xf>
    <xf numFmtId="38" fontId="130" fillId="0" borderId="0" xfId="35" applyFont="1" applyFill="1" applyBorder="1" applyAlignment="1" applyProtection="1">
      <alignment vertical="center"/>
    </xf>
    <xf numFmtId="38" fontId="124" fillId="0" borderId="0" xfId="35" applyFont="1" applyFill="1" applyBorder="1" applyAlignment="1" applyProtection="1">
      <alignment vertical="center"/>
    </xf>
    <xf numFmtId="38" fontId="124" fillId="0" borderId="71" xfId="60" applyFont="1" applyFill="1" applyBorder="1" applyAlignment="1" applyProtection="1">
      <alignment horizontal="center" vertical="center" shrinkToFit="1"/>
    </xf>
    <xf numFmtId="38" fontId="124" fillId="0" borderId="71" xfId="35" applyFont="1" applyFill="1" applyBorder="1" applyAlignment="1" applyProtection="1">
      <alignment horizontal="center" vertical="center" shrinkToFit="1"/>
    </xf>
    <xf numFmtId="38" fontId="124" fillId="0" borderId="64" xfId="60" applyFont="1" applyFill="1" applyBorder="1" applyAlignment="1" applyProtection="1">
      <alignment horizontal="center" vertical="center"/>
    </xf>
    <xf numFmtId="38" fontId="124" fillId="0" borderId="64" xfId="35" applyFont="1" applyFill="1" applyBorder="1" applyAlignment="1" applyProtection="1">
      <alignment horizontal="center" vertical="center"/>
    </xf>
    <xf numFmtId="38" fontId="124" fillId="0" borderId="65" xfId="60" applyFont="1" applyFill="1" applyBorder="1" applyAlignment="1" applyProtection="1">
      <alignment horizontal="right" vertical="center" shrinkToFit="1"/>
    </xf>
    <xf numFmtId="38" fontId="124" fillId="0" borderId="65" xfId="35" applyFont="1" applyFill="1" applyBorder="1" applyAlignment="1" applyProtection="1">
      <alignment horizontal="center" vertical="center" shrinkToFit="1"/>
    </xf>
    <xf numFmtId="38" fontId="124" fillId="0" borderId="0" xfId="35" applyFont="1" applyFill="1" applyBorder="1" applyAlignment="1" applyProtection="1">
      <alignment horizontal="center" vertical="center"/>
    </xf>
    <xf numFmtId="38" fontId="124" fillId="0" borderId="0" xfId="60" applyFont="1" applyFill="1" applyBorder="1" applyAlignment="1" applyProtection="1">
      <alignment horizontal="right" vertical="center"/>
    </xf>
    <xf numFmtId="38" fontId="124" fillId="0" borderId="0" xfId="60" applyFont="1" applyFill="1" applyBorder="1" applyAlignment="1" applyProtection="1">
      <alignment horizontal="right" vertical="center" shrinkToFit="1"/>
    </xf>
    <xf numFmtId="38" fontId="124" fillId="0" borderId="0" xfId="35" applyFont="1" applyFill="1" applyBorder="1" applyAlignment="1" applyProtection="1">
      <alignment horizontal="center" vertical="center" shrinkToFit="1"/>
    </xf>
    <xf numFmtId="38" fontId="119" fillId="0" borderId="0" xfId="35" applyFont="1" applyFill="1" applyBorder="1" applyAlignment="1" applyProtection="1">
      <alignment horizontal="right" vertical="center"/>
    </xf>
    <xf numFmtId="0" fontId="128" fillId="0" borderId="0" xfId="54" applyFont="1" applyBorder="1" applyAlignment="1">
      <alignment horizontal="center" vertical="center"/>
    </xf>
    <xf numFmtId="38" fontId="124" fillId="0" borderId="79" xfId="60" applyFont="1" applyBorder="1" applyAlignment="1">
      <alignment vertical="center"/>
    </xf>
    <xf numFmtId="0" fontId="128" fillId="0" borderId="291" xfId="54" applyFont="1" applyBorder="1" applyAlignment="1">
      <alignment vertical="center"/>
    </xf>
    <xf numFmtId="38" fontId="114" fillId="0" borderId="0" xfId="35" applyFont="1" applyFill="1" applyBorder="1" applyAlignment="1" applyProtection="1">
      <alignment vertical="center"/>
    </xf>
    <xf numFmtId="38" fontId="114" fillId="0" borderId="0" xfId="35" applyFont="1" applyFill="1" applyBorder="1" applyAlignment="1" applyProtection="1">
      <alignment horizontal="right" vertical="center"/>
    </xf>
    <xf numFmtId="38" fontId="129" fillId="0" borderId="0" xfId="35" applyFont="1" applyFill="1" applyBorder="1" applyAlignment="1" applyProtection="1">
      <alignment horizontal="right" vertical="center" shrinkToFit="1"/>
    </xf>
    <xf numFmtId="0" fontId="128" fillId="0" borderId="0" xfId="54" applyFont="1" applyFill="1" applyBorder="1" applyAlignment="1">
      <alignment horizontal="left" vertical="center" shrinkToFit="1"/>
    </xf>
    <xf numFmtId="0" fontId="119" fillId="0" borderId="0" xfId="54" applyFont="1" applyBorder="1" applyAlignment="1">
      <alignment vertical="center"/>
    </xf>
    <xf numFmtId="0" fontId="131" fillId="0" borderId="144" xfId="54" applyFont="1" applyBorder="1" applyAlignment="1">
      <alignment horizontal="center" vertical="center" shrinkToFit="1"/>
    </xf>
    <xf numFmtId="0" fontId="131" fillId="0" borderId="20" xfId="54" applyFont="1" applyBorder="1" applyAlignment="1">
      <alignment vertical="center" shrinkToFit="1"/>
    </xf>
    <xf numFmtId="0" fontId="131" fillId="0" borderId="20" xfId="54" applyFont="1" applyBorder="1" applyAlignment="1">
      <alignment vertical="center"/>
    </xf>
    <xf numFmtId="0" fontId="131" fillId="0" borderId="265" xfId="54" applyFont="1" applyBorder="1" applyAlignment="1">
      <alignment horizontal="right" vertical="center"/>
    </xf>
    <xf numFmtId="0" fontId="131" fillId="24" borderId="263" xfId="54" applyFont="1" applyFill="1" applyBorder="1" applyAlignment="1" applyProtection="1">
      <alignment vertical="center"/>
      <protection locked="0"/>
    </xf>
    <xf numFmtId="0" fontId="131" fillId="0" borderId="263" xfId="54" applyFont="1" applyBorder="1" applyAlignment="1">
      <alignment horizontal="center" vertical="center"/>
    </xf>
    <xf numFmtId="0" fontId="131" fillId="0" borderId="263" xfId="54" applyFont="1" applyBorder="1" applyAlignment="1">
      <alignment horizontal="right" vertical="center"/>
    </xf>
    <xf numFmtId="0" fontId="131" fillId="0" borderId="264" xfId="54" applyFont="1" applyBorder="1" applyAlignment="1">
      <alignment horizontal="right" vertical="center"/>
    </xf>
    <xf numFmtId="0" fontId="131" fillId="0" borderId="13" xfId="54" applyFont="1" applyBorder="1" applyAlignment="1">
      <alignment horizontal="center" vertical="center"/>
    </xf>
    <xf numFmtId="0" fontId="131" fillId="24" borderId="31" xfId="54" applyFont="1" applyFill="1" applyBorder="1" applyAlignment="1" applyProtection="1">
      <alignment vertical="center" shrinkToFit="1"/>
      <protection locked="0"/>
    </xf>
    <xf numFmtId="0" fontId="131" fillId="0" borderId="31" xfId="54" applyFont="1" applyBorder="1" applyAlignment="1">
      <alignment vertical="center"/>
    </xf>
    <xf numFmtId="0" fontId="131" fillId="0" borderId="14" xfId="54" applyFont="1" applyBorder="1" applyAlignment="1">
      <alignment horizontal="center" vertical="center"/>
    </xf>
    <xf numFmtId="0" fontId="0" fillId="0" borderId="0" xfId="0" applyFont="1" applyFill="1" applyBorder="1">
      <alignment vertical="center"/>
    </xf>
    <xf numFmtId="176" fontId="80" fillId="0" borderId="244" xfId="47" applyNumberFormat="1" applyFont="1" applyBorder="1" applyProtection="1">
      <alignment vertical="center"/>
    </xf>
    <xf numFmtId="0" fontId="80" fillId="0" borderId="0" xfId="0" applyFont="1">
      <alignment vertical="center"/>
    </xf>
    <xf numFmtId="0" fontId="67" fillId="0" borderId="0" xfId="0" applyFont="1" applyBorder="1" applyAlignment="1">
      <alignment vertical="center" wrapText="1"/>
    </xf>
    <xf numFmtId="0" fontId="29" fillId="0" borderId="52" xfId="0" applyFont="1" applyFill="1" applyBorder="1" applyAlignment="1">
      <alignment horizontal="left" vertical="center" wrapText="1" shrinkToFit="1"/>
    </xf>
    <xf numFmtId="0" fontId="29" fillId="0" borderId="52" xfId="0" applyFont="1" applyFill="1" applyBorder="1" applyAlignment="1">
      <alignment horizontal="left" vertical="center" shrinkToFit="1"/>
    </xf>
    <xf numFmtId="0" fontId="12" fillId="0" borderId="17"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18" xfId="0" applyFont="1" applyFill="1" applyBorder="1" applyAlignment="1">
      <alignment horizontal="left" vertical="center" wrapText="1"/>
    </xf>
    <xf numFmtId="0" fontId="82" fillId="0" borderId="17" xfId="0" applyFont="1" applyFill="1" applyBorder="1" applyAlignment="1">
      <alignment horizontal="left" vertical="center" shrinkToFit="1"/>
    </xf>
    <xf numFmtId="0" fontId="82" fillId="0" borderId="28" xfId="0" applyFont="1" applyFill="1" applyBorder="1" applyAlignment="1">
      <alignment horizontal="left" vertical="center" shrinkToFit="1"/>
    </xf>
    <xf numFmtId="0" fontId="82" fillId="0" borderId="18" xfId="0" applyFont="1" applyFill="1" applyBorder="1" applyAlignment="1">
      <alignment horizontal="left" vertical="center" shrinkToFit="1"/>
    </xf>
    <xf numFmtId="0" fontId="7" fillId="0" borderId="17" xfId="0" applyFont="1" applyBorder="1" applyAlignment="1">
      <alignment horizontal="center" vertical="center"/>
    </xf>
    <xf numFmtId="0" fontId="7" fillId="0" borderId="28" xfId="0" applyFont="1" applyBorder="1" applyAlignment="1">
      <alignment horizontal="center" vertical="center"/>
    </xf>
    <xf numFmtId="0" fontId="7" fillId="0" borderId="18" xfId="0" applyFont="1" applyBorder="1" applyAlignment="1">
      <alignment horizontal="center" vertical="center"/>
    </xf>
    <xf numFmtId="0" fontId="13" fillId="0" borderId="0" xfId="0" applyFont="1" applyFill="1" applyAlignment="1">
      <alignment horizontal="left" vertical="center" wrapText="1"/>
    </xf>
    <xf numFmtId="0" fontId="0" fillId="31" borderId="11" xfId="0" applyFont="1" applyFill="1" applyBorder="1" applyAlignment="1">
      <alignment horizontal="left" vertical="top" wrapText="1"/>
    </xf>
    <xf numFmtId="0" fontId="26" fillId="31" borderId="0" xfId="0" applyFont="1" applyFill="1" applyBorder="1" applyAlignment="1">
      <alignment horizontal="left" vertical="top" wrapText="1"/>
    </xf>
    <xf numFmtId="0" fontId="26" fillId="31" borderId="12" xfId="0" applyFont="1" applyFill="1" applyBorder="1" applyAlignment="1">
      <alignment horizontal="left" vertical="top" wrapText="1"/>
    </xf>
    <xf numFmtId="0" fontId="26" fillId="31" borderId="11" xfId="0" applyFont="1" applyFill="1" applyBorder="1" applyAlignment="1">
      <alignment horizontal="left" vertical="top" wrapText="1"/>
    </xf>
    <xf numFmtId="0" fontId="26" fillId="31" borderId="13" xfId="0" applyFont="1" applyFill="1" applyBorder="1" applyAlignment="1">
      <alignment horizontal="left" vertical="top" wrapText="1"/>
    </xf>
    <xf numFmtId="0" fontId="26" fillId="31" borderId="31" xfId="0" applyFont="1" applyFill="1" applyBorder="1" applyAlignment="1">
      <alignment horizontal="left" vertical="top" wrapText="1"/>
    </xf>
    <xf numFmtId="0" fontId="26" fillId="31" borderId="14" xfId="0" applyFont="1" applyFill="1" applyBorder="1" applyAlignment="1">
      <alignment horizontal="left" vertical="top" wrapText="1"/>
    </xf>
    <xf numFmtId="0" fontId="27" fillId="31" borderId="234" xfId="0" applyFont="1" applyFill="1" applyBorder="1" applyAlignment="1">
      <alignment horizontal="center" vertical="center" shrinkToFit="1"/>
    </xf>
    <xf numFmtId="0" fontId="27" fillId="31" borderId="235" xfId="0" applyFont="1" applyFill="1" applyBorder="1" applyAlignment="1">
      <alignment horizontal="center" vertical="center" shrinkToFit="1"/>
    </xf>
    <xf numFmtId="49" fontId="26" fillId="31" borderId="0" xfId="0" applyNumberFormat="1" applyFont="1" applyFill="1" applyBorder="1" applyAlignment="1">
      <alignment horizontal="left" vertical="center"/>
    </xf>
    <xf numFmtId="49" fontId="26" fillId="31" borderId="12" xfId="0" applyNumberFormat="1" applyFont="1" applyFill="1" applyBorder="1" applyAlignment="1">
      <alignment horizontal="left" vertical="center"/>
    </xf>
    <xf numFmtId="49" fontId="26" fillId="31" borderId="31" xfId="0" applyNumberFormat="1" applyFont="1" applyFill="1" applyBorder="1" applyAlignment="1">
      <alignment horizontal="left" vertical="center"/>
    </xf>
    <xf numFmtId="49" fontId="26" fillId="31" borderId="14" xfId="0" applyNumberFormat="1" applyFont="1" applyFill="1" applyBorder="1" applyAlignment="1">
      <alignment horizontal="left" vertical="center"/>
    </xf>
    <xf numFmtId="0" fontId="26" fillId="0" borderId="16" xfId="0" applyFont="1" applyFill="1" applyBorder="1" applyAlignment="1">
      <alignment horizontal="left" vertical="center"/>
    </xf>
    <xf numFmtId="0" fontId="26" fillId="0" borderId="15" xfId="0" applyFont="1" applyFill="1" applyBorder="1" applyAlignment="1">
      <alignment horizontal="left" vertical="center"/>
    </xf>
    <xf numFmtId="0" fontId="26" fillId="0" borderId="31" xfId="0" applyFont="1" applyFill="1" applyBorder="1" applyAlignment="1">
      <alignment horizontal="left" vertical="center"/>
    </xf>
    <xf numFmtId="0" fontId="26" fillId="0" borderId="14" xfId="0" applyFont="1" applyFill="1" applyBorder="1" applyAlignment="1">
      <alignment horizontal="left" vertical="center"/>
    </xf>
    <xf numFmtId="0" fontId="26" fillId="31" borderId="0" xfId="0" applyFont="1" applyFill="1" applyBorder="1" applyAlignment="1">
      <alignment vertical="center"/>
    </xf>
    <xf numFmtId="0" fontId="26" fillId="31" borderId="0" xfId="0" applyFont="1" applyFill="1" applyAlignment="1">
      <alignment vertical="center"/>
    </xf>
    <xf numFmtId="0" fontId="26" fillId="31" borderId="12" xfId="0" applyFont="1" applyFill="1" applyBorder="1" applyAlignment="1">
      <alignment vertical="center"/>
    </xf>
    <xf numFmtId="0" fontId="26" fillId="31" borderId="31" xfId="0" applyFont="1" applyFill="1" applyBorder="1" applyAlignment="1">
      <alignment vertical="center"/>
    </xf>
    <xf numFmtId="0" fontId="26" fillId="31" borderId="14" xfId="0" applyFont="1" applyFill="1" applyBorder="1" applyAlignment="1">
      <alignment vertical="center"/>
    </xf>
    <xf numFmtId="0" fontId="0" fillId="0" borderId="10"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0" xfId="0" applyFont="1" applyFill="1" applyAlignment="1">
      <alignment horizontal="distributed" vertical="center"/>
    </xf>
    <xf numFmtId="0" fontId="26" fillId="0" borderId="0" xfId="0" applyFont="1" applyFill="1" applyAlignment="1">
      <alignment horizontal="distributed" vertical="center"/>
    </xf>
    <xf numFmtId="0" fontId="27" fillId="31" borderId="11" xfId="0" applyFont="1" applyFill="1" applyBorder="1" applyAlignment="1">
      <alignment horizontal="left" vertical="center"/>
    </xf>
    <xf numFmtId="0" fontId="27" fillId="31" borderId="0" xfId="0" applyFont="1" applyFill="1" applyBorder="1" applyAlignment="1">
      <alignment horizontal="left" vertical="center"/>
    </xf>
    <xf numFmtId="0" fontId="27" fillId="31" borderId="12" xfId="0" applyFont="1" applyFill="1" applyBorder="1" applyAlignment="1">
      <alignment horizontal="left" vertical="center"/>
    </xf>
    <xf numFmtId="0" fontId="0" fillId="31" borderId="0" xfId="0" applyFont="1" applyFill="1" applyAlignment="1">
      <alignment horizontal="left" vertical="center"/>
    </xf>
    <xf numFmtId="0" fontId="0" fillId="0" borderId="236" xfId="0" applyFont="1" applyFill="1" applyBorder="1" applyAlignment="1">
      <alignment horizontal="center" vertical="center"/>
    </xf>
    <xf numFmtId="0" fontId="1" fillId="0" borderId="236" xfId="0" applyFont="1" applyFill="1" applyBorder="1" applyAlignment="1">
      <alignment horizontal="center" vertical="center"/>
    </xf>
    <xf numFmtId="0" fontId="0" fillId="0" borderId="236" xfId="0" applyFont="1" applyFill="1" applyBorder="1" applyAlignment="1">
      <alignment horizontal="center" vertical="center" shrinkToFit="1"/>
    </xf>
    <xf numFmtId="0" fontId="1" fillId="0" borderId="236" xfId="0" applyFont="1" applyFill="1" applyBorder="1" applyAlignment="1">
      <alignment horizontal="center" vertical="center" shrinkToFit="1"/>
    </xf>
    <xf numFmtId="0" fontId="1" fillId="31" borderId="237" xfId="0" applyFont="1" applyFill="1" applyBorder="1" applyAlignment="1">
      <alignment horizontal="left" vertical="center"/>
    </xf>
    <xf numFmtId="0" fontId="1" fillId="31" borderId="237" xfId="0" applyFont="1" applyFill="1" applyBorder="1" applyAlignment="1">
      <alignment horizontal="center" vertical="center"/>
    </xf>
    <xf numFmtId="0" fontId="27" fillId="0" borderId="11"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12" xfId="0" applyFont="1" applyFill="1" applyBorder="1" applyAlignment="1">
      <alignment horizontal="center" vertical="center"/>
    </xf>
    <xf numFmtId="0" fontId="0" fillId="31" borderId="16" xfId="0" applyFont="1" applyFill="1" applyBorder="1" applyAlignment="1">
      <alignment horizontal="left" vertical="center" wrapText="1"/>
    </xf>
    <xf numFmtId="0" fontId="0" fillId="31" borderId="16" xfId="0" applyFont="1" applyFill="1" applyBorder="1" applyAlignment="1">
      <alignment horizontal="left" vertical="center"/>
    </xf>
    <xf numFmtId="0" fontId="0" fillId="31" borderId="15" xfId="0" applyFont="1" applyFill="1" applyBorder="1" applyAlignment="1">
      <alignment horizontal="left" vertical="center"/>
    </xf>
    <xf numFmtId="0" fontId="0" fillId="31" borderId="0" xfId="0" applyFont="1" applyFill="1" applyBorder="1" applyAlignment="1">
      <alignment horizontal="left" vertical="center"/>
    </xf>
    <xf numFmtId="0" fontId="0" fillId="31" borderId="12" xfId="0" applyFont="1" applyFill="1" applyBorder="1" applyAlignment="1">
      <alignment horizontal="left" vertical="center"/>
    </xf>
    <xf numFmtId="0" fontId="0" fillId="31" borderId="31" xfId="0" applyFont="1" applyFill="1" applyBorder="1" applyAlignment="1">
      <alignment horizontal="left" vertical="center"/>
    </xf>
    <xf numFmtId="0" fontId="0" fillId="31" borderId="14" xfId="0" applyFont="1" applyFill="1" applyBorder="1" applyAlignment="1">
      <alignment horizontal="left" vertical="center"/>
    </xf>
    <xf numFmtId="0" fontId="26" fillId="31" borderId="0" xfId="0" applyFont="1" applyFill="1" applyAlignment="1">
      <alignment horizontal="left" vertical="center"/>
    </xf>
    <xf numFmtId="0" fontId="1" fillId="31" borderId="238" xfId="0" applyFont="1" applyFill="1" applyBorder="1" applyAlignment="1">
      <alignment horizontal="left" vertical="center"/>
    </xf>
    <xf numFmtId="0" fontId="1" fillId="31" borderId="238" xfId="0" applyFont="1" applyFill="1" applyBorder="1" applyAlignment="1">
      <alignment horizontal="center" vertical="center"/>
    </xf>
    <xf numFmtId="0" fontId="0" fillId="0" borderId="17" xfId="0" applyFont="1" applyFill="1" applyBorder="1" applyAlignment="1">
      <alignment horizontal="left" vertical="center" wrapText="1"/>
    </xf>
    <xf numFmtId="0" fontId="0" fillId="0" borderId="28"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10" xfId="0" applyFont="1" applyFill="1" applyBorder="1" applyAlignment="1">
      <alignment horizontal="left" vertical="top" wrapText="1"/>
    </xf>
    <xf numFmtId="0" fontId="0" fillId="0" borderId="16"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1"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12"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31"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0" xfId="0" applyFont="1" applyFill="1" applyBorder="1" applyAlignment="1">
      <alignment horizontal="left" vertical="top"/>
    </xf>
    <xf numFmtId="0" fontId="0" fillId="0" borderId="16" xfId="0" applyFont="1" applyFill="1" applyBorder="1" applyAlignment="1">
      <alignment horizontal="left" vertical="top"/>
    </xf>
    <xf numFmtId="0" fontId="0" fillId="0" borderId="15" xfId="0" applyFont="1" applyFill="1" applyBorder="1" applyAlignment="1">
      <alignment horizontal="left" vertical="top"/>
    </xf>
    <xf numFmtId="0" fontId="0" fillId="0" borderId="11" xfId="0" applyFont="1" applyFill="1" applyBorder="1" applyAlignment="1">
      <alignment horizontal="left" vertical="top"/>
    </xf>
    <xf numFmtId="0" fontId="0" fillId="0" borderId="0" xfId="0" applyFont="1" applyFill="1" applyBorder="1" applyAlignment="1">
      <alignment horizontal="left" vertical="top"/>
    </xf>
    <xf numFmtId="0" fontId="0" fillId="0" borderId="12" xfId="0" applyFont="1" applyFill="1" applyBorder="1" applyAlignment="1">
      <alignment horizontal="left" vertical="top"/>
    </xf>
    <xf numFmtId="0" fontId="0" fillId="0" borderId="13" xfId="0" applyFont="1" applyFill="1" applyBorder="1" applyAlignment="1">
      <alignment horizontal="left" vertical="top"/>
    </xf>
    <xf numFmtId="0" fontId="0" fillId="0" borderId="31" xfId="0" applyFont="1" applyFill="1" applyBorder="1" applyAlignment="1">
      <alignment horizontal="left" vertical="top"/>
    </xf>
    <xf numFmtId="0" fontId="0" fillId="0" borderId="14" xfId="0" applyFont="1" applyFill="1" applyBorder="1" applyAlignment="1">
      <alignment horizontal="left" vertical="top"/>
    </xf>
    <xf numFmtId="0" fontId="0" fillId="0" borderId="19" xfId="0" applyFont="1" applyFill="1" applyBorder="1" applyAlignment="1">
      <alignment horizontal="center" vertical="center"/>
    </xf>
    <xf numFmtId="0" fontId="1" fillId="0" borderId="19" xfId="0" applyFont="1" applyFill="1" applyBorder="1" applyAlignment="1">
      <alignment horizontal="center" vertical="center"/>
    </xf>
    <xf numFmtId="0" fontId="0" fillId="0" borderId="10" xfId="0" applyFont="1" applyFill="1" applyBorder="1" applyAlignment="1">
      <alignment horizontal="left" vertical="center"/>
    </xf>
    <xf numFmtId="0" fontId="1" fillId="0" borderId="15" xfId="0" applyFont="1" applyFill="1" applyBorder="1" applyAlignment="1">
      <alignment horizontal="left" vertical="center"/>
    </xf>
    <xf numFmtId="0" fontId="0" fillId="0" borderId="16" xfId="0" applyFont="1" applyFill="1" applyBorder="1" applyAlignment="1">
      <alignment horizontal="left" vertical="center"/>
    </xf>
    <xf numFmtId="0" fontId="0" fillId="0" borderId="27"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0" fillId="0" borderId="30" xfId="0" applyFont="1" applyFill="1" applyBorder="1" applyAlignment="1">
      <alignment horizontal="center" vertical="center" wrapText="1"/>
    </xf>
    <xf numFmtId="0" fontId="0" fillId="0" borderId="27"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17" xfId="0" applyFont="1" applyFill="1" applyBorder="1" applyAlignment="1">
      <alignment horizontal="center" vertical="center" shrinkToFit="1"/>
    </xf>
    <xf numFmtId="0" fontId="0" fillId="0" borderId="28" xfId="0" applyFont="1" applyFill="1" applyBorder="1" applyAlignment="1">
      <alignment horizontal="center" vertical="center" shrinkToFit="1"/>
    </xf>
    <xf numFmtId="0" fontId="0" fillId="0" borderId="18" xfId="0" applyFont="1" applyFill="1" applyBorder="1" applyAlignment="1">
      <alignment horizontal="center" vertical="center" shrinkToFit="1"/>
    </xf>
    <xf numFmtId="0" fontId="0" fillId="0" borderId="19" xfId="0" applyFont="1" applyFill="1" applyBorder="1" applyAlignment="1">
      <alignment horizontal="center" vertical="center" wrapText="1"/>
    </xf>
    <xf numFmtId="0" fontId="0" fillId="0" borderId="17" xfId="0" applyFont="1" applyFill="1" applyBorder="1" applyAlignment="1">
      <alignment horizontal="left" vertical="center"/>
    </xf>
    <xf numFmtId="0" fontId="1" fillId="0" borderId="18" xfId="0" applyFont="1" applyFill="1" applyBorder="1" applyAlignment="1">
      <alignment horizontal="left" vertical="center"/>
    </xf>
    <xf numFmtId="0" fontId="0" fillId="0" borderId="28" xfId="0" applyFont="1" applyFill="1" applyBorder="1" applyAlignment="1">
      <alignment horizontal="left" vertical="center"/>
    </xf>
    <xf numFmtId="0" fontId="1" fillId="0" borderId="28" xfId="0" applyFont="1" applyFill="1" applyBorder="1" applyAlignment="1">
      <alignment horizontal="left" vertical="center"/>
    </xf>
    <xf numFmtId="0" fontId="0" fillId="0" borderId="18" xfId="0" applyFont="1" applyFill="1" applyBorder="1" applyAlignment="1">
      <alignment horizontal="left" vertical="center"/>
    </xf>
    <xf numFmtId="0" fontId="1" fillId="0" borderId="28" xfId="0" applyFont="1" applyFill="1" applyBorder="1" applyAlignment="1">
      <alignment horizontal="center" vertical="center"/>
    </xf>
    <xf numFmtId="0" fontId="1" fillId="0" borderId="18" xfId="0" applyFont="1" applyFill="1" applyBorder="1" applyAlignment="1">
      <alignment horizontal="center" vertical="center"/>
    </xf>
    <xf numFmtId="0" fontId="27" fillId="0" borderId="29" xfId="0" applyFont="1" applyFill="1" applyBorder="1" applyAlignment="1">
      <alignment vertical="center" wrapText="1"/>
    </xf>
    <xf numFmtId="0" fontId="27" fillId="0" borderId="16"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31" xfId="0" applyFont="1" applyFill="1" applyBorder="1" applyAlignment="1">
      <alignment horizontal="center" vertical="center"/>
    </xf>
    <xf numFmtId="0" fontId="27" fillId="0" borderId="14" xfId="0" applyFont="1" applyFill="1" applyBorder="1" applyAlignment="1">
      <alignment horizontal="center" vertical="center"/>
    </xf>
    <xf numFmtId="0" fontId="1" fillId="0" borderId="11" xfId="45" applyFont="1" applyFill="1" applyBorder="1" applyAlignment="1">
      <alignment vertical="center" shrinkToFit="1"/>
    </xf>
    <xf numFmtId="0" fontId="1" fillId="0" borderId="0" xfId="45" applyFont="1" applyFill="1" applyBorder="1" applyAlignment="1">
      <alignment vertical="center" shrinkToFit="1"/>
    </xf>
    <xf numFmtId="0" fontId="27" fillId="0" borderId="27" xfId="0" applyFont="1" applyFill="1" applyBorder="1" applyAlignment="1">
      <alignment horizontal="center" vertical="center"/>
    </xf>
    <xf numFmtId="0" fontId="27" fillId="0" borderId="30" xfId="0" applyFont="1" applyFill="1" applyBorder="1" applyAlignment="1">
      <alignment horizontal="center" vertical="center"/>
    </xf>
    <xf numFmtId="0" fontId="27" fillId="0" borderId="10"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13" xfId="0" applyFont="1" applyFill="1" applyBorder="1" applyAlignment="1">
      <alignment horizontal="left" vertical="center"/>
    </xf>
    <xf numFmtId="0" fontId="27" fillId="0" borderId="31" xfId="0" applyFont="1" applyFill="1" applyBorder="1" applyAlignment="1">
      <alignment horizontal="left" vertical="center"/>
    </xf>
    <xf numFmtId="0" fontId="27" fillId="0" borderId="14" xfId="0" applyFont="1" applyFill="1" applyBorder="1" applyAlignment="1">
      <alignment horizontal="left" vertical="center"/>
    </xf>
    <xf numFmtId="0" fontId="27" fillId="0" borderId="17" xfId="0" applyFont="1" applyFill="1" applyBorder="1" applyAlignment="1">
      <alignment horizontal="left" vertical="center"/>
    </xf>
    <xf numFmtId="0" fontId="27" fillId="0" borderId="28" xfId="0" applyFont="1" applyFill="1" applyBorder="1" applyAlignment="1">
      <alignment horizontal="left" vertical="center"/>
    </xf>
    <xf numFmtId="0" fontId="27" fillId="0" borderId="18" xfId="0" applyFont="1" applyFill="1" applyBorder="1" applyAlignment="1">
      <alignment horizontal="left" vertical="center"/>
    </xf>
    <xf numFmtId="0" fontId="27" fillId="0" borderId="27" xfId="0" applyFont="1" applyFill="1" applyBorder="1" applyAlignment="1">
      <alignment horizontal="center" vertical="center" wrapText="1"/>
    </xf>
    <xf numFmtId="0" fontId="27" fillId="0" borderId="29"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1" fillId="0" borderId="13" xfId="45" applyFont="1" applyFill="1" applyBorder="1" applyAlignment="1">
      <alignment horizontal="left" vertical="center" shrinkToFit="1"/>
    </xf>
    <xf numFmtId="0" fontId="1" fillId="0" borderId="31" xfId="45" applyFont="1" applyFill="1" applyBorder="1" applyAlignment="1">
      <alignment horizontal="left" vertical="center" shrinkToFit="1"/>
    </xf>
    <xf numFmtId="0" fontId="27" fillId="0" borderId="11" xfId="0" applyFont="1" applyFill="1" applyBorder="1" applyAlignment="1">
      <alignment horizontal="left" vertical="center"/>
    </xf>
    <xf numFmtId="0" fontId="27" fillId="0" borderId="0" xfId="0" applyFont="1" applyFill="1" applyBorder="1" applyAlignment="1">
      <alignment horizontal="left" vertical="center"/>
    </xf>
    <xf numFmtId="0" fontId="27" fillId="0" borderId="12" xfId="0" applyFont="1" applyFill="1" applyBorder="1" applyAlignment="1">
      <alignment horizontal="left" vertical="center"/>
    </xf>
    <xf numFmtId="0" fontId="95" fillId="0" borderId="0" xfId="0" applyFont="1" applyAlignment="1">
      <alignment horizontal="center" vertical="center"/>
    </xf>
    <xf numFmtId="0" fontId="96" fillId="0" borderId="0" xfId="0" applyFont="1" applyAlignment="1">
      <alignment horizontal="center" vertical="center"/>
    </xf>
    <xf numFmtId="0" fontId="98" fillId="0" borderId="245" xfId="0" applyFont="1" applyBorder="1" applyAlignment="1">
      <alignment vertical="center" shrinkToFit="1"/>
    </xf>
    <xf numFmtId="0" fontId="0" fillId="0" borderId="247" xfId="0" applyBorder="1" applyAlignment="1">
      <alignment vertical="center" shrinkToFit="1"/>
    </xf>
    <xf numFmtId="0" fontId="0" fillId="0" borderId="248" xfId="0" applyBorder="1" applyAlignment="1">
      <alignment vertical="center" shrinkToFit="1"/>
    </xf>
    <xf numFmtId="0" fontId="0" fillId="0" borderId="27" xfId="0" applyFont="1" applyBorder="1" applyAlignment="1">
      <alignment horizontal="center" vertical="center" wrapText="1"/>
    </xf>
    <xf numFmtId="0" fontId="0" fillId="0" borderId="29" xfId="0" applyFont="1" applyBorder="1" applyAlignment="1">
      <alignment horizontal="center" vertical="center" wrapText="1"/>
    </xf>
    <xf numFmtId="0" fontId="1" fillId="0" borderId="11"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14" xfId="0" applyFont="1" applyFill="1" applyBorder="1" applyAlignment="1">
      <alignment horizontal="left" vertical="top" wrapText="1"/>
    </xf>
    <xf numFmtId="0" fontId="0" fillId="0" borderId="11" xfId="0" applyFont="1" applyBorder="1" applyAlignment="1">
      <alignment horizontal="left" vertical="center" wrapText="1"/>
    </xf>
    <xf numFmtId="0" fontId="0" fillId="0" borderId="0" xfId="0" applyFont="1" applyBorder="1" applyAlignment="1">
      <alignment horizontal="left" vertical="center" wrapText="1"/>
    </xf>
    <xf numFmtId="0" fontId="0" fillId="0" borderId="12" xfId="0" applyFont="1" applyBorder="1" applyAlignment="1">
      <alignment horizontal="left" vertical="center" wrapText="1"/>
    </xf>
    <xf numFmtId="0" fontId="0" fillId="0" borderId="10" xfId="0" applyFont="1" applyBorder="1" applyAlignment="1">
      <alignment horizontal="left" vertical="center"/>
    </xf>
    <xf numFmtId="0" fontId="0" fillId="0" borderId="16" xfId="0" applyFont="1" applyBorder="1" applyAlignment="1">
      <alignment horizontal="left" vertical="center"/>
    </xf>
    <xf numFmtId="0" fontId="0" fillId="0" borderId="15" xfId="0" applyFont="1" applyBorder="1" applyAlignment="1">
      <alignment horizontal="left" vertical="center"/>
    </xf>
    <xf numFmtId="0" fontId="1" fillId="0" borderId="11" xfId="0" applyFont="1" applyBorder="1" applyAlignment="1">
      <alignment horizontal="left" vertical="top" wrapText="1"/>
    </xf>
    <xf numFmtId="0" fontId="1" fillId="0" borderId="0" xfId="0" applyFont="1" applyBorder="1" applyAlignment="1">
      <alignment horizontal="left"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31" xfId="0" applyFont="1" applyBorder="1" applyAlignment="1">
      <alignment horizontal="left" vertical="top" wrapText="1"/>
    </xf>
    <xf numFmtId="0" fontId="1" fillId="0" borderId="14" xfId="0" applyFont="1" applyBorder="1" applyAlignment="1">
      <alignment horizontal="left" vertical="top" wrapText="1"/>
    </xf>
    <xf numFmtId="0" fontId="14" fillId="0" borderId="0" xfId="0" applyFont="1" applyBorder="1" applyAlignment="1" applyProtection="1">
      <alignment horizontal="center" vertical="center"/>
      <protection locked="0"/>
    </xf>
    <xf numFmtId="0" fontId="8" fillId="0" borderId="145" xfId="0" applyFont="1" applyBorder="1" applyAlignment="1" applyProtection="1">
      <alignment vertical="top" wrapText="1"/>
      <protection locked="0"/>
    </xf>
    <xf numFmtId="0" fontId="8" fillId="0" borderId="146" xfId="0" applyFont="1" applyBorder="1" applyAlignment="1" applyProtection="1">
      <alignment vertical="top" wrapText="1"/>
      <protection locked="0"/>
    </xf>
    <xf numFmtId="0" fontId="8" fillId="0" borderId="147" xfId="0" applyFont="1" applyBorder="1" applyAlignment="1" applyProtection="1">
      <alignment vertical="top" wrapText="1"/>
      <protection locked="0"/>
    </xf>
    <xf numFmtId="0" fontId="8" fillId="0" borderId="26" xfId="0" applyFont="1" applyBorder="1" applyAlignment="1" applyProtection="1">
      <alignment horizontal="distributed" vertical="center" justifyLastLine="1"/>
      <protection locked="0"/>
    </xf>
    <xf numFmtId="176" fontId="8" fillId="0" borderId="26" xfId="0" applyNumberFormat="1" applyFont="1" applyBorder="1" applyAlignment="1" applyProtection="1">
      <alignment vertical="center"/>
      <protection locked="0"/>
    </xf>
    <xf numFmtId="0" fontId="8" fillId="0" borderId="27" xfId="0" applyFont="1" applyBorder="1" applyAlignment="1" applyProtection="1">
      <alignment horizontal="distributed" vertical="center" justifyLastLine="1"/>
      <protection locked="0"/>
    </xf>
    <xf numFmtId="176" fontId="8" fillId="0" borderId="27" xfId="0" applyNumberFormat="1" applyFont="1" applyBorder="1" applyAlignment="1" applyProtection="1">
      <alignment vertical="center"/>
      <protection locked="0"/>
    </xf>
    <xf numFmtId="0" fontId="8" fillId="0" borderId="19" xfId="0" applyFont="1" applyBorder="1" applyAlignment="1" applyProtection="1">
      <alignment horizontal="distributed" vertical="center" justifyLastLine="1"/>
      <protection locked="0"/>
    </xf>
    <xf numFmtId="176" fontId="8" fillId="0" borderId="19" xfId="0" applyNumberFormat="1" applyFont="1" applyBorder="1" applyAlignment="1" applyProtection="1">
      <alignment vertical="center"/>
      <protection locked="0"/>
    </xf>
    <xf numFmtId="0" fontId="8" fillId="0" borderId="19" xfId="0" applyFont="1" applyBorder="1" applyAlignment="1" applyProtection="1">
      <alignment vertical="center"/>
      <protection locked="0"/>
    </xf>
    <xf numFmtId="0" fontId="8" fillId="0" borderId="19" xfId="0" applyFont="1" applyBorder="1" applyAlignment="1" applyProtection="1">
      <alignment horizontal="center" vertical="center"/>
      <protection locked="0"/>
    </xf>
    <xf numFmtId="176" fontId="8" fillId="0" borderId="105" xfId="0" applyNumberFormat="1" applyFont="1" applyBorder="1" applyAlignment="1" applyProtection="1">
      <alignment vertical="center"/>
    </xf>
    <xf numFmtId="176" fontId="8" fillId="0" borderId="106" xfId="0" applyNumberFormat="1" applyFont="1" applyBorder="1" applyAlignment="1" applyProtection="1">
      <alignment vertical="center"/>
    </xf>
    <xf numFmtId="0" fontId="8" fillId="0" borderId="19" xfId="0" applyFont="1" applyBorder="1" applyAlignment="1" applyProtection="1">
      <alignment vertical="center" shrinkToFit="1"/>
      <protection locked="0"/>
    </xf>
    <xf numFmtId="176" fontId="8" fillId="0" borderId="17" xfId="0" applyNumberFormat="1" applyFont="1" applyBorder="1" applyAlignment="1" applyProtection="1">
      <alignment vertical="center"/>
      <protection locked="0"/>
    </xf>
    <xf numFmtId="176" fontId="8" fillId="0" borderId="28" xfId="0" applyNumberFormat="1" applyFont="1" applyBorder="1" applyAlignment="1" applyProtection="1">
      <alignment vertical="center"/>
      <protection locked="0"/>
    </xf>
    <xf numFmtId="0" fontId="8" fillId="0" borderId="17" xfId="0"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8" fillId="0" borderId="18" xfId="0" applyFont="1" applyBorder="1" applyAlignment="1" applyProtection="1">
      <alignment horizontal="center" vertical="center"/>
      <protection locked="0"/>
    </xf>
    <xf numFmtId="176" fontId="8" fillId="0" borderId="17" xfId="0" applyNumberFormat="1" applyFont="1" applyBorder="1" applyAlignment="1" applyProtection="1">
      <alignment vertical="center" shrinkToFit="1"/>
    </xf>
    <xf numFmtId="176" fontId="8" fillId="0" borderId="28" xfId="0" applyNumberFormat="1" applyFont="1" applyBorder="1" applyAlignment="1" applyProtection="1">
      <alignment vertical="center" shrinkToFit="1"/>
    </xf>
    <xf numFmtId="0" fontId="8" fillId="0" borderId="13" xfId="0" applyFont="1" applyBorder="1" applyAlignment="1" applyProtection="1">
      <alignment vertical="center"/>
      <protection locked="0"/>
    </xf>
    <xf numFmtId="0" fontId="8" fillId="0" borderId="31" xfId="0" applyFont="1" applyBorder="1" applyAlignment="1" applyProtection="1">
      <alignment vertical="center"/>
      <protection locked="0"/>
    </xf>
    <xf numFmtId="0" fontId="8" fillId="0" borderId="17" xfId="0" applyFont="1" applyBorder="1" applyAlignment="1" applyProtection="1">
      <alignment horizontal="right" vertical="center"/>
      <protection locked="0"/>
    </xf>
    <xf numFmtId="0" fontId="0" fillId="0" borderId="28" xfId="0" applyBorder="1" applyAlignment="1" applyProtection="1">
      <alignment horizontal="right" vertical="center"/>
      <protection locked="0"/>
    </xf>
    <xf numFmtId="0" fontId="8" fillId="0" borderId="28" xfId="0" applyFont="1" applyBorder="1" applyAlignment="1" applyProtection="1">
      <alignment vertical="center"/>
      <protection locked="0"/>
    </xf>
    <xf numFmtId="0" fontId="8" fillId="0" borderId="10"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176" fontId="8" fillId="0" borderId="10" xfId="0" applyNumberFormat="1" applyFont="1" applyBorder="1" applyAlignment="1" applyProtection="1">
      <alignment vertical="center" shrinkToFit="1"/>
    </xf>
    <xf numFmtId="176" fontId="8" fillId="0" borderId="16" xfId="0" applyNumberFormat="1" applyFont="1" applyBorder="1" applyAlignment="1" applyProtection="1">
      <alignment vertical="center" shrinkToFit="1"/>
    </xf>
    <xf numFmtId="176" fontId="8" fillId="0" borderId="16" xfId="0" applyNumberFormat="1" applyFont="1" applyBorder="1" applyAlignment="1" applyProtection="1">
      <alignment vertical="center" shrinkToFit="1"/>
      <protection locked="0"/>
    </xf>
    <xf numFmtId="0" fontId="8" fillId="0" borderId="10" xfId="0" applyFont="1" applyBorder="1" applyAlignment="1" applyProtection="1">
      <alignment horizontal="distributed" vertical="center" justifyLastLine="1"/>
      <protection locked="0"/>
    </xf>
    <xf numFmtId="0" fontId="8" fillId="0" borderId="16" xfId="0" applyFont="1" applyBorder="1" applyAlignment="1" applyProtection="1">
      <alignment horizontal="distributed" vertical="center" justifyLastLine="1"/>
      <protection locked="0"/>
    </xf>
    <xf numFmtId="0" fontId="8" fillId="0" borderId="15" xfId="0" applyFont="1" applyBorder="1" applyAlignment="1" applyProtection="1">
      <alignment horizontal="distributed" vertical="center" justifyLastLine="1"/>
      <protection locked="0"/>
    </xf>
    <xf numFmtId="176" fontId="8" fillId="0" borderId="10" xfId="0" applyNumberFormat="1" applyFont="1" applyBorder="1" applyAlignment="1" applyProtection="1">
      <alignment vertical="center"/>
      <protection locked="0"/>
    </xf>
    <xf numFmtId="176" fontId="8" fillId="0" borderId="16" xfId="0" applyNumberFormat="1" applyFont="1" applyBorder="1" applyAlignment="1" applyProtection="1">
      <alignment vertical="center"/>
      <protection locked="0"/>
    </xf>
    <xf numFmtId="177" fontId="8" fillId="0" borderId="17" xfId="0" applyNumberFormat="1" applyFont="1" applyBorder="1" applyAlignment="1" applyProtection="1">
      <alignment vertical="center"/>
      <protection locked="0"/>
    </xf>
    <xf numFmtId="177" fontId="8" fillId="0" borderId="28" xfId="0" applyNumberFormat="1" applyFont="1" applyBorder="1" applyAlignment="1" applyProtection="1">
      <alignment vertical="center"/>
      <protection locked="0"/>
    </xf>
    <xf numFmtId="177" fontId="0" fillId="0" borderId="28" xfId="0" applyNumberFormat="1" applyBorder="1" applyAlignment="1" applyProtection="1">
      <alignment vertical="center"/>
      <protection locked="0"/>
    </xf>
    <xf numFmtId="176" fontId="8" fillId="0" borderId="31" xfId="0" applyNumberFormat="1" applyFont="1" applyBorder="1" applyAlignment="1" applyProtection="1">
      <alignment vertical="center"/>
      <protection locked="0"/>
    </xf>
    <xf numFmtId="0" fontId="8" fillId="0" borderId="27" xfId="0" applyFont="1" applyBorder="1" applyAlignment="1" applyProtection="1">
      <alignment horizontal="center" vertical="center" textRotation="255"/>
      <protection locked="0"/>
    </xf>
    <xf numFmtId="0" fontId="0" fillId="0" borderId="29" xfId="0" applyBorder="1" applyAlignment="1" applyProtection="1">
      <alignment horizontal="center" vertical="center" textRotation="255"/>
      <protection locked="0"/>
    </xf>
    <xf numFmtId="0" fontId="0" fillId="0" borderId="30" xfId="0" applyBorder="1" applyAlignment="1" applyProtection="1">
      <alignment horizontal="center" vertical="center" textRotation="255"/>
      <protection locked="0"/>
    </xf>
    <xf numFmtId="0" fontId="8" fillId="0" borderId="17" xfId="0" applyFont="1" applyBorder="1" applyAlignment="1" applyProtection="1">
      <alignment horizontal="center" vertical="center" shrinkToFit="1"/>
      <protection locked="0"/>
    </xf>
    <xf numFmtId="0" fontId="8" fillId="0" borderId="28" xfId="0" applyFont="1" applyBorder="1" applyAlignment="1" applyProtection="1">
      <alignment horizontal="center" vertical="center" shrinkToFit="1"/>
      <protection locked="0"/>
    </xf>
    <xf numFmtId="176" fontId="8" fillId="0" borderId="17" xfId="0" applyNumberFormat="1" applyFont="1" applyBorder="1" applyAlignment="1" applyProtection="1">
      <alignment vertical="center" shrinkToFit="1"/>
      <protection locked="0"/>
    </xf>
    <xf numFmtId="176" fontId="8" fillId="0" borderId="28" xfId="0" applyNumberFormat="1" applyFont="1" applyBorder="1" applyAlignment="1" applyProtection="1">
      <alignment vertical="center" shrinkToFit="1"/>
      <protection locked="0"/>
    </xf>
    <xf numFmtId="0" fontId="8" fillId="0" borderId="17" xfId="0" applyFont="1" applyBorder="1" applyAlignment="1" applyProtection="1">
      <alignment horizontal="distributed" vertical="center" justifyLastLine="1"/>
      <protection locked="0"/>
    </xf>
    <xf numFmtId="0" fontId="8" fillId="0" borderId="28" xfId="0" applyFont="1" applyBorder="1" applyAlignment="1" applyProtection="1">
      <alignment horizontal="distributed" vertical="center" justifyLastLine="1"/>
      <protection locked="0"/>
    </xf>
    <xf numFmtId="0" fontId="8" fillId="0" borderId="18" xfId="0" applyFont="1" applyBorder="1" applyAlignment="1" applyProtection="1">
      <alignment horizontal="distributed" vertical="center" justifyLastLine="1"/>
      <protection locked="0"/>
    </xf>
    <xf numFmtId="0" fontId="8" fillId="0" borderId="105" xfId="0" applyFont="1" applyBorder="1" applyAlignment="1" applyProtection="1">
      <alignment horizontal="center" vertical="center"/>
      <protection locked="0"/>
    </xf>
    <xf numFmtId="0" fontId="8" fillId="0" borderId="106" xfId="0" applyFont="1" applyBorder="1" applyAlignment="1" applyProtection="1">
      <alignment horizontal="center" vertical="center"/>
      <protection locked="0"/>
    </xf>
    <xf numFmtId="0" fontId="8" fillId="0" borderId="104" xfId="0" applyFont="1" applyBorder="1" applyAlignment="1" applyProtection="1">
      <alignment horizontal="center" vertical="center"/>
      <protection locked="0"/>
    </xf>
    <xf numFmtId="176" fontId="8" fillId="0" borderId="105" xfId="0" applyNumberFormat="1" applyFont="1" applyBorder="1" applyAlignment="1" applyProtection="1">
      <alignment vertical="center" shrinkToFit="1"/>
    </xf>
    <xf numFmtId="176" fontId="8" fillId="0" borderId="106" xfId="0" applyNumberFormat="1" applyFont="1" applyBorder="1" applyAlignment="1" applyProtection="1">
      <alignment vertical="center" shrinkToFit="1"/>
    </xf>
    <xf numFmtId="0" fontId="8" fillId="0" borderId="105" xfId="0" applyFont="1" applyBorder="1" applyAlignment="1" applyProtection="1">
      <alignment horizontal="distributed" vertical="center" justifyLastLine="1"/>
      <protection locked="0"/>
    </xf>
    <xf numFmtId="0" fontId="8" fillId="0" borderId="106" xfId="0" applyFont="1" applyBorder="1" applyAlignment="1" applyProtection="1">
      <alignment horizontal="distributed" vertical="center" justifyLastLine="1"/>
      <protection locked="0"/>
    </xf>
    <xf numFmtId="0" fontId="8" fillId="0" borderId="104" xfId="0" applyFont="1" applyBorder="1" applyAlignment="1" applyProtection="1">
      <alignment horizontal="distributed" vertical="center" justifyLastLine="1"/>
      <protection locked="0"/>
    </xf>
    <xf numFmtId="0" fontId="8" fillId="0" borderId="11"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177" fontId="8" fillId="0" borderId="17" xfId="0" applyNumberFormat="1" applyFont="1" applyBorder="1" applyAlignment="1" applyProtection="1">
      <alignment vertical="center"/>
    </xf>
    <xf numFmtId="177" fontId="8" fillId="0" borderId="28" xfId="0" applyNumberFormat="1" applyFont="1" applyBorder="1" applyAlignment="1" applyProtection="1">
      <alignment vertical="center"/>
    </xf>
    <xf numFmtId="177" fontId="0" fillId="0" borderId="28" xfId="0" applyNumberFormat="1" applyBorder="1" applyAlignment="1" applyProtection="1">
      <alignment vertical="center"/>
    </xf>
    <xf numFmtId="178" fontId="8" fillId="0" borderId="17" xfId="0" applyNumberFormat="1" applyFont="1" applyBorder="1" applyAlignment="1" applyProtection="1">
      <alignment vertical="center"/>
      <protection locked="0"/>
    </xf>
    <xf numFmtId="178" fontId="8" fillId="0" borderId="28" xfId="0" applyNumberFormat="1" applyFont="1" applyBorder="1" applyAlignment="1" applyProtection="1">
      <alignment vertical="center"/>
      <protection locked="0"/>
    </xf>
    <xf numFmtId="178" fontId="0" fillId="0" borderId="28" xfId="0" applyNumberFormat="1" applyBorder="1" applyAlignment="1" applyProtection="1">
      <alignment vertical="center"/>
      <protection locked="0"/>
    </xf>
    <xf numFmtId="179" fontId="8" fillId="0" borderId="28" xfId="0" applyNumberFormat="1" applyFont="1" applyBorder="1" applyAlignment="1" applyProtection="1">
      <alignment vertical="center"/>
      <protection locked="0"/>
    </xf>
    <xf numFmtId="0" fontId="8" fillId="0" borderId="17" xfId="0" applyFont="1" applyBorder="1" applyAlignment="1" applyProtection="1">
      <alignment vertical="center" shrinkToFit="1"/>
      <protection locked="0"/>
    </xf>
    <xf numFmtId="0" fontId="8" fillId="0" borderId="28" xfId="0" applyFont="1" applyBorder="1" applyAlignment="1" applyProtection="1">
      <alignment vertical="center" shrinkToFit="1"/>
      <protection locked="0"/>
    </xf>
    <xf numFmtId="0" fontId="8" fillId="0" borderId="18" xfId="0" applyFont="1" applyBorder="1" applyAlignment="1" applyProtection="1">
      <alignment vertical="center" shrinkToFit="1"/>
      <protection locked="0"/>
    </xf>
    <xf numFmtId="0" fontId="0" fillId="0" borderId="19" xfId="0" applyBorder="1" applyAlignment="1" applyProtection="1">
      <alignment vertical="center" shrinkToFit="1"/>
      <protection locked="0"/>
    </xf>
    <xf numFmtId="0" fontId="10" fillId="0" borderId="19" xfId="0" applyFont="1" applyBorder="1" applyAlignment="1" applyProtection="1">
      <alignment vertical="center" wrapText="1"/>
      <protection locked="0"/>
    </xf>
    <xf numFmtId="0" fontId="8" fillId="0" borderId="12" xfId="0" applyFont="1" applyBorder="1" applyAlignment="1" applyProtection="1">
      <alignment horizontal="center" vertical="center"/>
      <protection locked="0"/>
    </xf>
    <xf numFmtId="49" fontId="8" fillId="0" borderId="19" xfId="0" applyNumberFormat="1" applyFont="1" applyBorder="1" applyAlignment="1" applyProtection="1">
      <alignment vertical="center" shrinkToFit="1"/>
      <protection locked="0"/>
    </xf>
    <xf numFmtId="0" fontId="8" fillId="0" borderId="27"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8" fillId="0" borderId="10" xfId="0" applyFont="1" applyBorder="1" applyAlignment="1" applyProtection="1">
      <alignment vertical="center" wrapText="1"/>
      <protection locked="0"/>
    </xf>
    <xf numFmtId="0" fontId="8" fillId="0" borderId="15" xfId="0" applyFont="1" applyBorder="1" applyAlignment="1" applyProtection="1">
      <alignment vertical="center" wrapText="1"/>
      <protection locked="0"/>
    </xf>
    <xf numFmtId="0" fontId="8" fillId="0" borderId="13"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19" xfId="0" applyFont="1" applyBorder="1" applyAlignment="1" applyProtection="1">
      <alignment vertical="center" wrapText="1"/>
      <protection locked="0"/>
    </xf>
    <xf numFmtId="0" fontId="8" fillId="0" borderId="17" xfId="0" applyFont="1" applyBorder="1" applyAlignment="1" applyProtection="1">
      <alignment horizontal="center" vertical="center" wrapText="1"/>
      <protection locked="0"/>
    </xf>
    <xf numFmtId="0" fontId="8" fillId="0" borderId="18" xfId="0" applyFont="1" applyBorder="1" applyAlignment="1" applyProtection="1">
      <alignment horizontal="center" vertical="center" wrapText="1"/>
      <protection locked="0"/>
    </xf>
    <xf numFmtId="0" fontId="8" fillId="0" borderId="11" xfId="0" applyFont="1" applyBorder="1" applyAlignment="1" applyProtection="1">
      <alignment horizontal="distributed" vertical="center" justifyLastLine="1"/>
      <protection locked="0"/>
    </xf>
    <xf numFmtId="0" fontId="8" fillId="0" borderId="0" xfId="0" applyFont="1" applyBorder="1" applyAlignment="1" applyProtection="1">
      <alignment horizontal="distributed" vertical="center" justifyLastLine="1"/>
      <protection locked="0"/>
    </xf>
    <xf numFmtId="0" fontId="8" fillId="0" borderId="12" xfId="0" applyFont="1" applyBorder="1" applyAlignment="1" applyProtection="1">
      <alignment horizontal="distributed" vertical="center" justifyLastLine="1"/>
      <protection locked="0"/>
    </xf>
    <xf numFmtId="0" fontId="1" fillId="0" borderId="17" xfId="0" applyFont="1" applyFill="1" applyBorder="1" applyAlignment="1">
      <alignment horizontal="center" vertical="center"/>
    </xf>
    <xf numFmtId="176" fontId="1" fillId="0" borderId="143" xfId="0" applyNumberFormat="1" applyFont="1" applyFill="1" applyBorder="1" applyAlignment="1">
      <alignment vertical="center"/>
    </xf>
    <xf numFmtId="176" fontId="1" fillId="0" borderId="144" xfId="0" applyNumberFormat="1" applyFont="1" applyFill="1" applyBorder="1" applyAlignment="1">
      <alignment vertical="center"/>
    </xf>
    <xf numFmtId="176" fontId="1" fillId="0" borderId="157" xfId="0" applyNumberFormat="1" applyFont="1" applyFill="1" applyBorder="1" applyAlignment="1">
      <alignment vertical="center"/>
    </xf>
    <xf numFmtId="176" fontId="1" fillId="0" borderId="148" xfId="0" applyNumberFormat="1" applyFont="1" applyFill="1" applyBorder="1" applyAlignment="1">
      <alignment vertical="center"/>
    </xf>
    <xf numFmtId="176" fontId="1" fillId="0" borderId="20" xfId="0" applyNumberFormat="1" applyFont="1" applyFill="1" applyBorder="1" applyAlignment="1">
      <alignment vertical="center"/>
    </xf>
    <xf numFmtId="0" fontId="1" fillId="0" borderId="60" xfId="0" applyFont="1" applyFill="1" applyBorder="1" applyAlignment="1">
      <alignment vertical="center"/>
    </xf>
    <xf numFmtId="0" fontId="1" fillId="0" borderId="61" xfId="0" applyFont="1" applyFill="1" applyBorder="1" applyAlignment="1">
      <alignment vertical="center"/>
    </xf>
    <xf numFmtId="0" fontId="1" fillId="0" borderId="22" xfId="0" applyFont="1" applyFill="1" applyBorder="1" applyAlignment="1">
      <alignment vertical="center"/>
    </xf>
    <xf numFmtId="176" fontId="1" fillId="0" borderId="60" xfId="0" applyNumberFormat="1" applyFont="1" applyFill="1" applyBorder="1" applyAlignment="1">
      <alignment vertical="center"/>
    </xf>
    <xf numFmtId="176" fontId="1" fillId="0" borderId="61" xfId="0" applyNumberFormat="1" applyFont="1" applyFill="1" applyBorder="1" applyAlignment="1">
      <alignment vertical="center"/>
    </xf>
    <xf numFmtId="176" fontId="1" fillId="0" borderId="152" xfId="0" applyNumberFormat="1" applyFont="1" applyFill="1" applyBorder="1" applyAlignment="1">
      <alignment vertical="center"/>
    </xf>
    <xf numFmtId="176" fontId="1" fillId="0" borderId="153" xfId="0" applyNumberFormat="1" applyFont="1" applyFill="1" applyBorder="1" applyAlignment="1">
      <alignment vertical="center"/>
    </xf>
    <xf numFmtId="176" fontId="1" fillId="0" borderId="154" xfId="0" applyNumberFormat="1" applyFont="1" applyFill="1" applyBorder="1" applyAlignment="1">
      <alignment vertical="center"/>
    </xf>
    <xf numFmtId="176" fontId="1" fillId="0" borderId="155" xfId="0" applyNumberFormat="1" applyFont="1" applyFill="1" applyBorder="1" applyAlignment="1">
      <alignment vertical="center"/>
    </xf>
    <xf numFmtId="176" fontId="1" fillId="0" borderId="62" xfId="0" applyNumberFormat="1" applyFont="1" applyFill="1" applyBorder="1" applyAlignment="1">
      <alignment vertical="center"/>
    </xf>
    <xf numFmtId="176" fontId="1" fillId="0" borderId="22" xfId="0" applyNumberFormat="1" applyFont="1" applyFill="1" applyBorder="1" applyAlignment="1">
      <alignment vertical="center"/>
    </xf>
    <xf numFmtId="0" fontId="1" fillId="0" borderId="143" xfId="0" applyFont="1" applyFill="1" applyBorder="1" applyAlignment="1">
      <alignment vertical="center"/>
    </xf>
    <xf numFmtId="0" fontId="1" fillId="0" borderId="144" xfId="0" applyFont="1" applyFill="1" applyBorder="1" applyAlignment="1">
      <alignment vertical="center"/>
    </xf>
    <xf numFmtId="0" fontId="1" fillId="0" borderId="20" xfId="0" applyFont="1" applyFill="1" applyBorder="1" applyAlignment="1">
      <alignment vertical="center"/>
    </xf>
    <xf numFmtId="176" fontId="1" fillId="0" borderId="143" xfId="0" applyNumberFormat="1" applyFont="1" applyFill="1" applyBorder="1" applyAlignment="1">
      <alignment horizontal="right" vertical="center"/>
    </xf>
    <xf numFmtId="176" fontId="1" fillId="0" borderId="144" xfId="0" applyNumberFormat="1" applyFont="1" applyFill="1" applyBorder="1" applyAlignment="1">
      <alignment horizontal="right" vertical="center"/>
    </xf>
    <xf numFmtId="176" fontId="1" fillId="0" borderId="20" xfId="0" applyNumberFormat="1" applyFont="1" applyFill="1" applyBorder="1" applyAlignment="1">
      <alignment horizontal="right" vertical="center"/>
    </xf>
    <xf numFmtId="176" fontId="1" fillId="0" borderId="60" xfId="0" applyNumberFormat="1" applyFont="1" applyFill="1" applyBorder="1" applyAlignment="1">
      <alignment horizontal="right" vertical="center"/>
    </xf>
    <xf numFmtId="176" fontId="1" fillId="0" borderId="61" xfId="0" applyNumberFormat="1" applyFont="1" applyFill="1" applyBorder="1" applyAlignment="1">
      <alignment horizontal="right" vertical="center"/>
    </xf>
    <xf numFmtId="176" fontId="1" fillId="0" borderId="22" xfId="0" applyNumberFormat="1" applyFont="1" applyFill="1" applyBorder="1" applyAlignment="1">
      <alignment horizontal="right" vertical="center"/>
    </xf>
    <xf numFmtId="176" fontId="1" fillId="0" borderId="157" xfId="0" applyNumberFormat="1" applyFont="1" applyFill="1" applyBorder="1" applyAlignment="1">
      <alignment horizontal="right" vertical="center"/>
    </xf>
    <xf numFmtId="176" fontId="1" fillId="0" borderId="152" xfId="0" applyNumberFormat="1" applyFont="1" applyFill="1" applyBorder="1" applyAlignment="1">
      <alignment horizontal="right" vertical="center"/>
    </xf>
    <xf numFmtId="0" fontId="1" fillId="0" borderId="150" xfId="0" applyFont="1" applyFill="1" applyBorder="1" applyAlignment="1">
      <alignment horizontal="center" vertical="center"/>
    </xf>
    <xf numFmtId="0" fontId="1" fillId="0" borderId="106" xfId="0" applyFont="1" applyFill="1" applyBorder="1" applyAlignment="1">
      <alignment horizontal="center" vertical="center"/>
    </xf>
    <xf numFmtId="0" fontId="1" fillId="0" borderId="151" xfId="0" applyFont="1" applyFill="1" applyBorder="1" applyAlignment="1">
      <alignment horizontal="center" vertical="center"/>
    </xf>
    <xf numFmtId="0" fontId="1" fillId="0" borderId="17" xfId="0" applyFont="1" applyFill="1" applyBorder="1" applyAlignment="1">
      <alignment horizontal="center" vertical="center" shrinkToFit="1"/>
    </xf>
    <xf numFmtId="0" fontId="1" fillId="0" borderId="28" xfId="0" applyFont="1" applyFill="1" applyBorder="1" applyAlignment="1">
      <alignment horizontal="center" vertical="center" shrinkToFit="1"/>
    </xf>
    <xf numFmtId="0" fontId="1" fillId="0" borderId="149" xfId="0" applyFont="1" applyFill="1" applyBorder="1" applyAlignment="1">
      <alignment horizontal="center" vertical="center" shrinkToFit="1"/>
    </xf>
    <xf numFmtId="0" fontId="1" fillId="0" borderId="156" xfId="0" applyFont="1" applyFill="1" applyBorder="1" applyAlignment="1">
      <alignment horizontal="center" vertical="center" shrinkToFit="1"/>
    </xf>
    <xf numFmtId="0" fontId="1" fillId="0" borderId="18" xfId="0" applyFont="1" applyFill="1" applyBorder="1" applyAlignment="1">
      <alignment horizontal="center" vertical="center" shrinkToFit="1"/>
    </xf>
    <xf numFmtId="0" fontId="1" fillId="0" borderId="156" xfId="0" applyFont="1" applyFill="1" applyBorder="1" applyAlignment="1">
      <alignment horizontal="center" vertical="center"/>
    </xf>
    <xf numFmtId="176" fontId="1" fillId="0" borderId="158" xfId="0" applyNumberFormat="1" applyFont="1" applyFill="1" applyBorder="1" applyAlignment="1">
      <alignment vertical="center"/>
    </xf>
    <xf numFmtId="0" fontId="1" fillId="0" borderId="62" xfId="0" applyFont="1" applyFill="1" applyBorder="1" applyAlignment="1">
      <alignment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60" xfId="0" applyFont="1" applyFill="1" applyBorder="1" applyAlignment="1">
      <alignment horizontal="left" vertical="center"/>
    </xf>
    <xf numFmtId="0" fontId="1" fillId="0" borderId="61" xfId="0" applyFont="1" applyFill="1" applyBorder="1" applyAlignment="1">
      <alignment horizontal="left" vertical="center"/>
    </xf>
    <xf numFmtId="0" fontId="1" fillId="0" borderId="22" xfId="0" applyFont="1" applyFill="1" applyBorder="1" applyAlignment="1">
      <alignment horizontal="left" vertical="center"/>
    </xf>
    <xf numFmtId="0" fontId="1" fillId="0" borderId="148" xfId="0" applyFont="1" applyFill="1" applyBorder="1" applyAlignment="1">
      <alignment vertical="center"/>
    </xf>
    <xf numFmtId="0" fontId="1" fillId="0" borderId="149" xfId="0" applyFont="1" applyFill="1" applyBorder="1" applyAlignment="1">
      <alignment horizontal="center" vertical="center"/>
    </xf>
    <xf numFmtId="176" fontId="1" fillId="0" borderId="17" xfId="0" applyNumberFormat="1" applyFont="1" applyFill="1" applyBorder="1" applyAlignment="1">
      <alignment vertical="center"/>
    </xf>
    <xf numFmtId="176" fontId="0" fillId="0" borderId="28" xfId="0" applyNumberFormat="1" applyFill="1" applyBorder="1" applyAlignment="1">
      <alignment vertical="center"/>
    </xf>
    <xf numFmtId="176" fontId="0" fillId="0" borderId="18" xfId="0" applyNumberFormat="1" applyFill="1" applyBorder="1" applyAlignment="1">
      <alignment vertical="center"/>
    </xf>
    <xf numFmtId="176" fontId="0" fillId="0" borderId="17" xfId="0" applyNumberFormat="1" applyFill="1" applyBorder="1" applyAlignment="1">
      <alignment vertical="center"/>
    </xf>
    <xf numFmtId="0" fontId="0" fillId="0" borderId="17" xfId="0" applyFont="1" applyFill="1" applyBorder="1" applyAlignment="1">
      <alignment horizontal="left" vertical="center" shrinkToFit="1"/>
    </xf>
    <xf numFmtId="0" fontId="0" fillId="0" borderId="28" xfId="0" applyFont="1" applyFill="1" applyBorder="1" applyAlignment="1">
      <alignment horizontal="left" vertical="center" shrinkToFit="1"/>
    </xf>
    <xf numFmtId="0" fontId="0" fillId="0" borderId="18" xfId="0" applyFont="1" applyFill="1" applyBorder="1" applyAlignment="1">
      <alignment horizontal="left" vertical="center" shrinkToFit="1"/>
    </xf>
    <xf numFmtId="0" fontId="1" fillId="0" borderId="17" xfId="0" applyFont="1" applyFill="1" applyBorder="1" applyAlignment="1">
      <alignment horizontal="left" vertical="center" shrinkToFit="1"/>
    </xf>
    <xf numFmtId="0" fontId="1" fillId="0" borderId="28" xfId="0" applyFont="1" applyFill="1" applyBorder="1" applyAlignment="1">
      <alignment horizontal="left" vertical="center" shrinkToFit="1"/>
    </xf>
    <xf numFmtId="176" fontId="0" fillId="0" borderId="239" xfId="0" applyNumberFormat="1" applyFill="1" applyBorder="1" applyAlignment="1">
      <alignment vertical="center"/>
    </xf>
    <xf numFmtId="176" fontId="0" fillId="0" borderId="240" xfId="0" applyNumberFormat="1" applyFill="1" applyBorder="1" applyAlignment="1">
      <alignment vertical="center"/>
    </xf>
    <xf numFmtId="176" fontId="0" fillId="0" borderId="241" xfId="0" applyNumberFormat="1" applyFill="1" applyBorder="1" applyAlignment="1">
      <alignment vertical="center"/>
    </xf>
    <xf numFmtId="176" fontId="1" fillId="0" borderId="28" xfId="0" applyNumberFormat="1" applyFont="1" applyFill="1" applyBorder="1" applyAlignment="1">
      <alignment vertical="center"/>
    </xf>
    <xf numFmtId="176" fontId="1" fillId="0" borderId="18" xfId="0" applyNumberFormat="1" applyFont="1" applyFill="1" applyBorder="1" applyAlignment="1">
      <alignment vertical="center"/>
    </xf>
    <xf numFmtId="0" fontId="1" fillId="0" borderId="31" xfId="0" applyFont="1" applyFill="1" applyBorder="1" applyAlignment="1">
      <alignment horizontal="left" vertical="center"/>
    </xf>
    <xf numFmtId="0" fontId="1" fillId="0" borderId="14" xfId="0" applyFont="1" applyFill="1" applyBorder="1" applyAlignment="1">
      <alignment horizontal="left" vertical="center"/>
    </xf>
    <xf numFmtId="0" fontId="0" fillId="0" borderId="29" xfId="0" applyFont="1" applyFill="1" applyBorder="1" applyAlignment="1">
      <alignment horizontal="center" vertical="center" textRotation="255"/>
    </xf>
    <xf numFmtId="0" fontId="0" fillId="0" borderId="30" xfId="0" applyFont="1" applyFill="1" applyBorder="1" applyAlignment="1">
      <alignment horizontal="center" vertical="center" textRotation="255"/>
    </xf>
    <xf numFmtId="0" fontId="94" fillId="0" borderId="17" xfId="0" applyFont="1" applyFill="1" applyBorder="1" applyAlignment="1">
      <alignment horizontal="left" vertical="center" wrapText="1"/>
    </xf>
    <xf numFmtId="0" fontId="94" fillId="0" borderId="28" xfId="0" applyFont="1" applyFill="1" applyBorder="1" applyAlignment="1">
      <alignment horizontal="left" vertical="center" wrapText="1"/>
    </xf>
    <xf numFmtId="0" fontId="94" fillId="0" borderId="18" xfId="0" applyFont="1" applyFill="1" applyBorder="1" applyAlignment="1">
      <alignment horizontal="left" vertical="center" wrapText="1"/>
    </xf>
    <xf numFmtId="176" fontId="1" fillId="0" borderId="11" xfId="0" applyNumberFormat="1" applyFont="1" applyFill="1" applyBorder="1" applyAlignment="1">
      <alignment vertical="center"/>
    </xf>
    <xf numFmtId="176" fontId="0" fillId="0" borderId="0" xfId="0" applyNumberFormat="1" applyFill="1" applyBorder="1" applyAlignment="1">
      <alignment vertical="center"/>
    </xf>
    <xf numFmtId="176" fontId="0" fillId="0" borderId="12" xfId="0" applyNumberFormat="1" applyFill="1" applyBorder="1" applyAlignment="1">
      <alignment vertical="center"/>
    </xf>
    <xf numFmtId="0" fontId="1" fillId="0" borderId="17" xfId="0" applyFont="1" applyFill="1" applyBorder="1" applyAlignment="1">
      <alignment horizontal="right" vertical="center"/>
    </xf>
    <xf numFmtId="0" fontId="1" fillId="0" borderId="28" xfId="0" applyFont="1" applyFill="1" applyBorder="1" applyAlignment="1">
      <alignment horizontal="right" vertical="center"/>
    </xf>
    <xf numFmtId="0" fontId="1" fillId="0" borderId="18" xfId="0" applyFont="1" applyFill="1" applyBorder="1" applyAlignment="1">
      <alignment horizontal="right" vertical="center"/>
    </xf>
    <xf numFmtId="0" fontId="120" fillId="0" borderId="31" xfId="54" applyFont="1" applyFill="1" applyBorder="1" applyAlignment="1">
      <alignment horizontal="left" vertical="center" wrapText="1"/>
    </xf>
    <xf numFmtId="0" fontId="124" fillId="0" borderId="251" xfId="54" applyFont="1" applyFill="1" applyBorder="1" applyAlignment="1">
      <alignment horizontal="center" vertical="center" wrapText="1"/>
    </xf>
    <xf numFmtId="0" fontId="124" fillId="0" borderId="252" xfId="54" applyFont="1" applyFill="1" applyBorder="1" applyAlignment="1">
      <alignment horizontal="center" vertical="center" wrapText="1"/>
    </xf>
    <xf numFmtId="0" fontId="124" fillId="0" borderId="246" xfId="54" applyFont="1" applyFill="1" applyBorder="1" applyAlignment="1">
      <alignment horizontal="center" vertical="center" wrapText="1"/>
    </xf>
    <xf numFmtId="0" fontId="124" fillId="0" borderId="13" xfId="54" applyFont="1" applyFill="1" applyBorder="1" applyAlignment="1">
      <alignment horizontal="center" vertical="center" wrapText="1"/>
    </xf>
    <xf numFmtId="0" fontId="124" fillId="0" borderId="31" xfId="54" applyFont="1" applyFill="1" applyBorder="1" applyAlignment="1">
      <alignment horizontal="center" vertical="center" wrapText="1"/>
    </xf>
    <xf numFmtId="0" fontId="124" fillId="0" borderId="14" xfId="54" applyFont="1" applyFill="1" applyBorder="1" applyAlignment="1">
      <alignment horizontal="center" vertical="center" wrapText="1"/>
    </xf>
    <xf numFmtId="0" fontId="124" fillId="0" borderId="251" xfId="54" applyFont="1" applyBorder="1" applyAlignment="1">
      <alignment horizontal="center" vertical="center" wrapText="1"/>
    </xf>
    <xf numFmtId="0" fontId="124" fillId="0" borderId="252" xfId="54" applyFont="1" applyBorder="1" applyAlignment="1">
      <alignment horizontal="center" vertical="center" wrapText="1"/>
    </xf>
    <xf numFmtId="0" fontId="124" fillId="0" borderId="246" xfId="54" applyFont="1" applyBorder="1" applyAlignment="1">
      <alignment horizontal="center" vertical="center" wrapText="1"/>
    </xf>
    <xf numFmtId="0" fontId="131" fillId="0" borderId="251" xfId="54" applyFont="1" applyBorder="1" applyAlignment="1">
      <alignment horizontal="center" vertical="center"/>
    </xf>
    <xf numFmtId="0" fontId="131" fillId="0" borderId="252" xfId="54" applyFont="1" applyBorder="1" applyAlignment="1">
      <alignment horizontal="center" vertical="center"/>
    </xf>
    <xf numFmtId="0" fontId="131" fillId="0" borderId="246" xfId="54" applyFont="1" applyBorder="1" applyAlignment="1">
      <alignment horizontal="center" vertical="center"/>
    </xf>
    <xf numFmtId="0" fontId="131" fillId="0" borderId="13" xfId="54" applyFont="1" applyBorder="1" applyAlignment="1">
      <alignment horizontal="center" vertical="center"/>
    </xf>
    <xf numFmtId="0" fontId="131" fillId="0" borderId="31" xfId="54" applyFont="1" applyBorder="1" applyAlignment="1">
      <alignment horizontal="center" vertical="center"/>
    </xf>
    <xf numFmtId="0" fontId="131" fillId="0" borderId="14" xfId="54" applyFont="1" applyBorder="1" applyAlignment="1">
      <alignment horizontal="center" vertical="center"/>
    </xf>
    <xf numFmtId="0" fontId="124" fillId="0" borderId="251" xfId="54" applyFont="1" applyBorder="1" applyAlignment="1">
      <alignment horizontal="center" vertical="center"/>
    </xf>
    <xf numFmtId="0" fontId="124" fillId="0" borderId="252" xfId="54" applyFont="1" applyBorder="1" applyAlignment="1">
      <alignment horizontal="center" vertical="center"/>
    </xf>
    <xf numFmtId="0" fontId="124" fillId="0" borderId="246" xfId="54" applyFont="1" applyBorder="1" applyAlignment="1">
      <alignment horizontal="center" vertical="center"/>
    </xf>
    <xf numFmtId="0" fontId="132" fillId="0" borderId="251" xfId="54" applyFont="1" applyFill="1" applyBorder="1" applyAlignment="1">
      <alignment horizontal="center" vertical="center" wrapText="1" shrinkToFit="1"/>
    </xf>
    <xf numFmtId="0" fontId="132" fillId="0" borderId="246" xfId="54" applyFont="1" applyFill="1" applyBorder="1" applyAlignment="1">
      <alignment horizontal="center" vertical="center"/>
    </xf>
    <xf numFmtId="0" fontId="132" fillId="0" borderId="13" xfId="54" applyFont="1" applyFill="1" applyBorder="1" applyAlignment="1">
      <alignment horizontal="center" vertical="center"/>
    </xf>
    <xf numFmtId="0" fontId="132" fillId="0" borderId="14" xfId="54" applyFont="1" applyFill="1" applyBorder="1" applyAlignment="1">
      <alignment horizontal="center" vertical="center"/>
    </xf>
    <xf numFmtId="0" fontId="124" fillId="0" borderId="143" xfId="54" applyFont="1" applyFill="1" applyBorder="1" applyAlignment="1">
      <alignment horizontal="center" vertical="center" shrinkToFit="1"/>
    </xf>
    <xf numFmtId="0" fontId="128" fillId="0" borderId="144" xfId="54" applyFont="1" applyFill="1" applyBorder="1" applyAlignment="1">
      <alignment horizontal="center" vertical="center" shrinkToFit="1"/>
    </xf>
    <xf numFmtId="0" fontId="128" fillId="0" borderId="20" xfId="54" applyFont="1" applyFill="1" applyBorder="1" applyAlignment="1">
      <alignment horizontal="center" vertical="center" shrinkToFit="1"/>
    </xf>
    <xf numFmtId="0" fontId="124" fillId="0" borderId="60" xfId="54" applyFont="1" applyFill="1" applyBorder="1" applyAlignment="1">
      <alignment horizontal="center" vertical="center" shrinkToFit="1"/>
    </xf>
    <xf numFmtId="0" fontId="128" fillId="0" borderId="61" xfId="54" applyFont="1" applyFill="1" applyBorder="1" applyAlignment="1">
      <alignment horizontal="center" vertical="center" shrinkToFit="1"/>
    </xf>
    <xf numFmtId="0" fontId="128" fillId="0" borderId="22" xfId="54" applyFont="1" applyFill="1" applyBorder="1" applyAlignment="1">
      <alignment horizontal="center" vertical="center" shrinkToFit="1"/>
    </xf>
    <xf numFmtId="38" fontId="124" fillId="31" borderId="247" xfId="35" applyFont="1" applyFill="1" applyBorder="1" applyAlignment="1" applyProtection="1">
      <alignment horizontal="right" vertical="center"/>
    </xf>
    <xf numFmtId="38" fontId="124" fillId="31" borderId="164" xfId="35" applyFont="1" applyFill="1" applyBorder="1" applyAlignment="1" applyProtection="1">
      <alignment horizontal="right" vertical="center"/>
    </xf>
    <xf numFmtId="38" fontId="124" fillId="31" borderId="163" xfId="35" applyFont="1" applyFill="1" applyBorder="1" applyAlignment="1" applyProtection="1">
      <alignment horizontal="right" vertical="center"/>
    </xf>
    <xf numFmtId="0" fontId="123" fillId="0" borderId="279" xfId="54" applyFont="1" applyBorder="1" applyAlignment="1">
      <alignment horizontal="left" vertical="center" wrapText="1"/>
    </xf>
    <xf numFmtId="0" fontId="123" fillId="0" borderId="247" xfId="54" applyFont="1" applyBorder="1" applyAlignment="1">
      <alignment horizontal="left" vertical="center"/>
    </xf>
    <xf numFmtId="0" fontId="123" fillId="0" borderId="280" xfId="54" applyFont="1" applyBorder="1" applyAlignment="1">
      <alignment horizontal="left" vertical="center"/>
    </xf>
    <xf numFmtId="38" fontId="122" fillId="0" borderId="251" xfId="35" applyFont="1" applyFill="1" applyBorder="1" applyAlignment="1" applyProtection="1">
      <alignment horizontal="center" vertical="center"/>
    </xf>
    <xf numFmtId="38" fontId="122" fillId="0" borderId="13" xfId="35" applyFont="1" applyFill="1" applyBorder="1" applyAlignment="1" applyProtection="1">
      <alignment horizontal="center" vertical="center"/>
    </xf>
    <xf numFmtId="0" fontId="123" fillId="0" borderId="281" xfId="54" applyFont="1" applyBorder="1" applyAlignment="1">
      <alignment horizontal="left" vertical="center" wrapText="1"/>
    </xf>
    <xf numFmtId="0" fontId="123" fillId="0" borderId="252" xfId="54" applyFont="1" applyBorder="1" applyAlignment="1">
      <alignment horizontal="left" vertical="center"/>
    </xf>
    <xf numFmtId="0" fontId="123" fillId="0" borderId="282" xfId="54" applyFont="1" applyBorder="1" applyAlignment="1">
      <alignment horizontal="left" vertical="center"/>
    </xf>
    <xf numFmtId="0" fontId="123" fillId="0" borderId="279" xfId="54" applyFont="1" applyBorder="1" applyAlignment="1">
      <alignment horizontal="left" vertical="center"/>
    </xf>
    <xf numFmtId="38" fontId="124" fillId="0" borderId="247" xfId="35" applyFont="1" applyFill="1" applyBorder="1" applyAlignment="1" applyProtection="1">
      <alignment horizontal="right" vertical="center"/>
    </xf>
    <xf numFmtId="38" fontId="120" fillId="0" borderId="287" xfId="35" applyFont="1" applyFill="1" applyBorder="1" applyAlignment="1" applyProtection="1">
      <alignment horizontal="left" vertical="center"/>
    </xf>
    <xf numFmtId="38" fontId="120" fillId="0" borderId="166" xfId="35" applyFont="1" applyFill="1" applyBorder="1" applyAlignment="1" applyProtection="1">
      <alignment horizontal="left" vertical="center"/>
    </xf>
    <xf numFmtId="38" fontId="120" fillId="0" borderId="223" xfId="35" applyFont="1" applyFill="1" applyBorder="1" applyAlignment="1" applyProtection="1">
      <alignment horizontal="left" vertical="center"/>
    </xf>
    <xf numFmtId="38" fontId="120" fillId="0" borderId="63" xfId="35" applyFont="1" applyFill="1" applyBorder="1" applyAlignment="1" applyProtection="1">
      <alignment horizontal="left" vertical="center"/>
    </xf>
    <xf numFmtId="38" fontId="120" fillId="0" borderId="285" xfId="35" applyFont="1" applyFill="1" applyBorder="1" applyAlignment="1" applyProtection="1">
      <alignment horizontal="left" vertical="center"/>
    </xf>
    <xf numFmtId="38" fontId="120" fillId="0" borderId="165" xfId="35" applyFont="1" applyFill="1" applyBorder="1" applyAlignment="1" applyProtection="1">
      <alignment horizontal="left" vertical="center"/>
    </xf>
    <xf numFmtId="0" fontId="103" fillId="0" borderId="0" xfId="54" applyFont="1" applyAlignment="1">
      <alignment horizontal="center" vertical="center" shrinkToFit="1"/>
    </xf>
    <xf numFmtId="0" fontId="108" fillId="0" borderId="244" xfId="54" applyFont="1" applyBorder="1" applyAlignment="1">
      <alignment horizontal="center" vertical="center" textRotation="255"/>
    </xf>
    <xf numFmtId="0" fontId="108" fillId="0" borderId="29" xfId="54" applyFont="1" applyBorder="1" applyAlignment="1">
      <alignment horizontal="center" vertical="center" textRotation="255"/>
    </xf>
    <xf numFmtId="0" fontId="108" fillId="0" borderId="30" xfId="54" applyFont="1" applyBorder="1" applyAlignment="1">
      <alignment horizontal="center" vertical="center" textRotation="255"/>
    </xf>
    <xf numFmtId="0" fontId="109" fillId="0" borderId="254" xfId="54" applyFont="1" applyBorder="1" applyAlignment="1">
      <alignment horizontal="center" vertical="center" textRotation="255"/>
    </xf>
    <xf numFmtId="0" fontId="107" fillId="0" borderId="254" xfId="54" applyFont="1" applyBorder="1" applyAlignment="1">
      <alignment vertical="center"/>
    </xf>
    <xf numFmtId="0" fontId="108" fillId="0" borderId="251" xfId="54" applyFont="1" applyBorder="1" applyAlignment="1">
      <alignment horizontal="center" vertical="center"/>
    </xf>
    <xf numFmtId="0" fontId="107" fillId="0" borderId="252" xfId="54" applyFont="1" applyBorder="1" applyAlignment="1">
      <alignment vertical="center"/>
    </xf>
    <xf numFmtId="0" fontId="108" fillId="0" borderId="45" xfId="54" applyFont="1" applyBorder="1" applyAlignment="1">
      <alignment horizontal="center" vertical="center" wrapText="1"/>
    </xf>
    <xf numFmtId="0" fontId="108" fillId="0" borderId="46" xfId="54" applyFont="1" applyBorder="1" applyAlignment="1">
      <alignment horizontal="center" vertical="center" wrapText="1"/>
    </xf>
    <xf numFmtId="0" fontId="108" fillId="0" borderId="47" xfId="54" applyFont="1" applyBorder="1" applyAlignment="1">
      <alignment horizontal="center" vertical="center" wrapText="1"/>
    </xf>
    <xf numFmtId="0" fontId="108" fillId="0" borderId="246" xfId="54" applyFont="1" applyBorder="1" applyAlignment="1">
      <alignment horizontal="center" vertical="center"/>
    </xf>
    <xf numFmtId="0" fontId="108" fillId="0" borderId="244" xfId="54" applyFont="1" applyBorder="1" applyAlignment="1">
      <alignment horizontal="center" vertical="center"/>
    </xf>
    <xf numFmtId="0" fontId="108" fillId="0" borderId="251" xfId="54" applyFont="1" applyBorder="1" applyAlignment="1">
      <alignment horizontal="center" vertical="center" wrapText="1"/>
    </xf>
    <xf numFmtId="0" fontId="108" fillId="0" borderId="252" xfId="54" applyFont="1" applyBorder="1" applyAlignment="1">
      <alignment horizontal="center" vertical="center" wrapText="1"/>
    </xf>
    <xf numFmtId="0" fontId="108" fillId="0" borderId="246" xfId="54" applyFont="1" applyBorder="1" applyAlignment="1">
      <alignment horizontal="center" vertical="center" wrapText="1"/>
    </xf>
    <xf numFmtId="0" fontId="108" fillId="0" borderId="252" xfId="54" applyFont="1" applyBorder="1" applyAlignment="1">
      <alignment horizontal="center" vertical="center"/>
    </xf>
    <xf numFmtId="0" fontId="108" fillId="0" borderId="244" xfId="54" applyFont="1" applyBorder="1" applyAlignment="1">
      <alignment horizontal="center" vertical="center" wrapText="1"/>
    </xf>
    <xf numFmtId="0" fontId="108" fillId="0" borderId="251" xfId="54" applyFont="1" applyBorder="1" applyAlignment="1">
      <alignment horizontal="center" vertical="center" textRotation="255"/>
    </xf>
    <xf numFmtId="0" fontId="107" fillId="0" borderId="11" xfId="54" applyFont="1" applyBorder="1" applyAlignment="1">
      <alignment vertical="center"/>
    </xf>
    <xf numFmtId="0" fontId="107" fillId="0" borderId="0" xfId="54" applyFont="1" applyBorder="1" applyAlignment="1">
      <alignment vertical="center"/>
    </xf>
    <xf numFmtId="0" fontId="107" fillId="0" borderId="13" xfId="54" applyFont="1" applyBorder="1" applyAlignment="1">
      <alignment vertical="center"/>
    </xf>
    <xf numFmtId="0" fontId="107" fillId="0" borderId="31" xfId="54" applyFont="1" applyBorder="1" applyAlignment="1">
      <alignment vertical="center"/>
    </xf>
    <xf numFmtId="0" fontId="111" fillId="0" borderId="245" xfId="54" applyFont="1" applyFill="1" applyBorder="1" applyAlignment="1">
      <alignment horizontal="distributed" vertical="center"/>
    </xf>
    <xf numFmtId="0" fontId="111" fillId="0" borderId="247" xfId="54" applyFont="1" applyFill="1" applyBorder="1" applyAlignment="1">
      <alignment horizontal="distributed" vertical="center"/>
    </xf>
    <xf numFmtId="0" fontId="112" fillId="31" borderId="255" xfId="54" applyFont="1" applyFill="1" applyBorder="1" applyAlignment="1">
      <alignment horizontal="center" vertical="center"/>
    </xf>
    <xf numFmtId="0" fontId="112" fillId="31" borderId="256" xfId="54" applyFont="1" applyFill="1" applyBorder="1" applyAlignment="1">
      <alignment horizontal="center" vertical="center"/>
    </xf>
    <xf numFmtId="0" fontId="112" fillId="31" borderId="257" xfId="54" applyFont="1" applyFill="1" applyBorder="1" applyAlignment="1">
      <alignment horizontal="center" vertical="center"/>
    </xf>
    <xf numFmtId="0" fontId="111" fillId="0" borderId="247" xfId="54" applyFont="1" applyFill="1" applyBorder="1" applyAlignment="1">
      <alignment horizontal="center" vertical="center" shrinkToFit="1"/>
    </xf>
    <xf numFmtId="0" fontId="114" fillId="0" borderId="74" xfId="54" applyFont="1" applyFill="1" applyBorder="1" applyAlignment="1">
      <alignment horizontal="distributed" vertical="center"/>
    </xf>
    <xf numFmtId="0" fontId="114" fillId="0" borderId="166" xfId="54" applyFont="1" applyFill="1" applyBorder="1" applyAlignment="1">
      <alignment horizontal="distributed" vertical="center"/>
    </xf>
    <xf numFmtId="38" fontId="115" fillId="0" borderId="261" xfId="54" applyNumberFormat="1" applyFont="1" applyFill="1" applyBorder="1" applyAlignment="1">
      <alignment horizontal="right" vertical="center" shrinkToFit="1"/>
    </xf>
    <xf numFmtId="38" fontId="115" fillId="0" borderId="161" xfId="54" applyNumberFormat="1" applyFont="1" applyFill="1" applyBorder="1" applyAlignment="1">
      <alignment horizontal="right" vertical="center" shrinkToFit="1"/>
    </xf>
    <xf numFmtId="38" fontId="115" fillId="0" borderId="262" xfId="54" applyNumberFormat="1" applyFont="1" applyFill="1" applyBorder="1" applyAlignment="1">
      <alignment horizontal="right" vertical="center" shrinkToFit="1"/>
    </xf>
    <xf numFmtId="38" fontId="113" fillId="31" borderId="161" xfId="35" applyNumberFormat="1" applyFont="1" applyFill="1" applyBorder="1" applyAlignment="1" applyProtection="1">
      <alignment horizontal="right" vertical="center" shrinkToFit="1"/>
      <protection locked="0"/>
    </xf>
    <xf numFmtId="38" fontId="113" fillId="31" borderId="21" xfId="35" applyNumberFormat="1" applyFont="1" applyFill="1" applyBorder="1" applyAlignment="1" applyProtection="1">
      <alignment horizontal="right" vertical="center" shrinkToFit="1"/>
      <protection locked="0"/>
    </xf>
    <xf numFmtId="38" fontId="113" fillId="24" borderId="160" xfId="35" applyNumberFormat="1" applyFont="1" applyFill="1" applyBorder="1" applyAlignment="1" applyProtection="1">
      <alignment horizontal="right" vertical="center" shrinkToFit="1"/>
      <protection locked="0"/>
    </xf>
    <xf numFmtId="0" fontId="115" fillId="0" borderId="245" xfId="54" applyFont="1" applyFill="1" applyBorder="1" applyAlignment="1">
      <alignment horizontal="center" vertical="center"/>
    </xf>
    <xf numFmtId="0" fontId="115" fillId="0" borderId="247" xfId="54" applyFont="1" applyFill="1" applyBorder="1" applyAlignment="1">
      <alignment horizontal="center" vertical="center"/>
    </xf>
    <xf numFmtId="38" fontId="115" fillId="0" borderId="270" xfId="35" applyNumberFormat="1" applyFont="1" applyFill="1" applyBorder="1" applyAlignment="1">
      <alignment horizontal="right" vertical="center" shrinkToFit="1"/>
    </xf>
    <xf numFmtId="38" fontId="115" fillId="0" borderId="252" xfId="35" applyNumberFormat="1" applyFont="1" applyFill="1" applyBorder="1" applyAlignment="1">
      <alignment horizontal="right" vertical="center" shrinkToFit="1"/>
    </xf>
    <xf numFmtId="38" fontId="115" fillId="0" borderId="271" xfId="35" applyNumberFormat="1" applyFont="1" applyFill="1" applyBorder="1" applyAlignment="1">
      <alignment horizontal="right" vertical="center" shrinkToFit="1"/>
    </xf>
    <xf numFmtId="38" fontId="113" fillId="0" borderId="31" xfId="35" applyNumberFormat="1" applyFont="1" applyBorder="1" applyAlignment="1">
      <alignment vertical="center" shrinkToFit="1"/>
    </xf>
    <xf numFmtId="38" fontId="113" fillId="0" borderId="14" xfId="35" applyNumberFormat="1" applyFont="1" applyBorder="1" applyAlignment="1">
      <alignment vertical="center" shrinkToFit="1"/>
    </xf>
    <xf numFmtId="0" fontId="107" fillId="36" borderId="247" xfId="54" applyFont="1" applyFill="1" applyBorder="1" applyAlignment="1">
      <alignment horizontal="left" vertical="center" shrinkToFit="1"/>
    </xf>
    <xf numFmtId="0" fontId="107" fillId="36" borderId="248" xfId="54" applyFont="1" applyFill="1" applyBorder="1" applyAlignment="1">
      <alignment horizontal="left" vertical="center" shrinkToFit="1"/>
    </xf>
    <xf numFmtId="0" fontId="111" fillId="0" borderId="68" xfId="54" applyFont="1" applyFill="1" applyBorder="1" applyAlignment="1">
      <alignment horizontal="distributed" vertical="center" wrapText="1"/>
    </xf>
    <xf numFmtId="0" fontId="111" fillId="0" borderId="164" xfId="54" applyFont="1" applyFill="1" applyBorder="1" applyAlignment="1">
      <alignment horizontal="distributed" vertical="center" wrapText="1"/>
    </xf>
    <xf numFmtId="38" fontId="113" fillId="24" borderId="258" xfId="35" applyNumberFormat="1" applyFont="1" applyFill="1" applyBorder="1" applyAlignment="1" applyProtection="1">
      <alignment horizontal="right" vertical="center" shrinkToFit="1"/>
      <protection locked="0"/>
    </xf>
    <xf numFmtId="38" fontId="113" fillId="24" borderId="259" xfId="35" applyNumberFormat="1" applyFont="1" applyFill="1" applyBorder="1" applyAlignment="1" applyProtection="1">
      <alignment horizontal="right" vertical="center" shrinkToFit="1"/>
      <protection locked="0"/>
    </xf>
    <xf numFmtId="38" fontId="113" fillId="24" borderId="260" xfId="35" applyNumberFormat="1" applyFont="1" applyFill="1" applyBorder="1" applyAlignment="1" applyProtection="1">
      <alignment horizontal="right" vertical="center" shrinkToFit="1"/>
      <protection locked="0"/>
    </xf>
    <xf numFmtId="38" fontId="113" fillId="24" borderId="252" xfId="35" applyNumberFormat="1" applyFont="1" applyFill="1" applyBorder="1" applyAlignment="1" applyProtection="1">
      <alignment horizontal="right" vertical="center" shrinkToFit="1"/>
      <protection locked="0"/>
    </xf>
    <xf numFmtId="38" fontId="113" fillId="24" borderId="246" xfId="35" applyNumberFormat="1" applyFont="1" applyFill="1" applyBorder="1" applyAlignment="1" applyProtection="1">
      <alignment horizontal="right" vertical="center" shrinkToFit="1"/>
      <protection locked="0"/>
    </xf>
    <xf numFmtId="38" fontId="113" fillId="24" borderId="263" xfId="35" applyNumberFormat="1" applyFont="1" applyFill="1" applyBorder="1" applyAlignment="1" applyProtection="1">
      <alignment horizontal="right" vertical="center" shrinkToFit="1"/>
      <protection locked="0"/>
    </xf>
    <xf numFmtId="38" fontId="113" fillId="24" borderId="264" xfId="35" applyNumberFormat="1" applyFont="1" applyFill="1" applyBorder="1" applyAlignment="1" applyProtection="1">
      <alignment horizontal="right" vertical="center" shrinkToFit="1"/>
      <protection locked="0"/>
    </xf>
    <xf numFmtId="38" fontId="113" fillId="24" borderId="251" xfId="35" applyNumberFormat="1" applyFont="1" applyFill="1" applyBorder="1" applyAlignment="1" applyProtection="1">
      <alignment horizontal="right" vertical="center" shrinkToFit="1"/>
      <protection locked="0"/>
    </xf>
    <xf numFmtId="38" fontId="113" fillId="24" borderId="265" xfId="35" applyNumberFormat="1" applyFont="1" applyFill="1" applyBorder="1" applyAlignment="1" applyProtection="1">
      <alignment horizontal="right" vertical="center" shrinkToFit="1"/>
      <protection locked="0"/>
    </xf>
    <xf numFmtId="38" fontId="115" fillId="31" borderId="261" xfId="54" applyNumberFormat="1" applyFont="1" applyFill="1" applyBorder="1" applyAlignment="1">
      <alignment horizontal="right" vertical="center" shrinkToFit="1"/>
    </xf>
    <xf numFmtId="38" fontId="115" fillId="31" borderId="161" xfId="54" applyNumberFormat="1" applyFont="1" applyFill="1" applyBorder="1" applyAlignment="1">
      <alignment horizontal="right" vertical="center" shrinkToFit="1"/>
    </xf>
    <xf numFmtId="38" fontId="115" fillId="31" borderId="262" xfId="54" applyNumberFormat="1" applyFont="1" applyFill="1" applyBorder="1" applyAlignment="1">
      <alignment horizontal="right" vertical="center" shrinkToFit="1"/>
    </xf>
    <xf numFmtId="0" fontId="114" fillId="0" borderId="79" xfId="54" applyFont="1" applyFill="1" applyBorder="1" applyAlignment="1">
      <alignment horizontal="distributed" vertical="center" wrapText="1"/>
    </xf>
    <xf numFmtId="0" fontId="114" fillId="0" borderId="163" xfId="54" applyFont="1" applyFill="1" applyBorder="1" applyAlignment="1">
      <alignment horizontal="distributed" vertical="center" wrapText="1"/>
    </xf>
    <xf numFmtId="38" fontId="113" fillId="31" borderId="266" xfId="35" applyNumberFormat="1" applyFont="1" applyFill="1" applyBorder="1" applyAlignment="1" applyProtection="1">
      <alignment horizontal="right" vertical="center" shrinkToFit="1"/>
      <protection locked="0"/>
    </xf>
    <xf numFmtId="38" fontId="113" fillId="31" borderId="61" xfId="35" applyNumberFormat="1" applyFont="1" applyFill="1" applyBorder="1" applyAlignment="1" applyProtection="1">
      <alignment horizontal="right" vertical="center" shrinkToFit="1"/>
      <protection locked="0"/>
    </xf>
    <xf numFmtId="38" fontId="113" fillId="31" borderId="267" xfId="35" applyNumberFormat="1" applyFont="1" applyFill="1" applyBorder="1" applyAlignment="1" applyProtection="1">
      <alignment horizontal="right" vertical="center" shrinkToFit="1"/>
      <protection locked="0"/>
    </xf>
    <xf numFmtId="38" fontId="113" fillId="24" borderId="268" xfId="35" applyNumberFormat="1" applyFont="1" applyFill="1" applyBorder="1" applyAlignment="1" applyProtection="1">
      <alignment horizontal="right" vertical="center" shrinkToFit="1"/>
      <protection locked="0"/>
    </xf>
    <xf numFmtId="38" fontId="113" fillId="24" borderId="269" xfId="35" applyNumberFormat="1" applyFont="1" applyFill="1" applyBorder="1" applyAlignment="1" applyProtection="1">
      <alignment horizontal="right" vertical="center" shrinkToFit="1"/>
      <protection locked="0"/>
    </xf>
    <xf numFmtId="38" fontId="113" fillId="24" borderId="60" xfId="35" applyNumberFormat="1" applyFont="1" applyFill="1" applyBorder="1" applyAlignment="1" applyProtection="1">
      <alignment horizontal="right" vertical="center" shrinkToFit="1"/>
      <protection locked="0"/>
    </xf>
    <xf numFmtId="38" fontId="113" fillId="24" borderId="22" xfId="35" applyNumberFormat="1" applyFont="1" applyFill="1" applyBorder="1" applyAlignment="1" applyProtection="1">
      <alignment horizontal="right" vertical="center" shrinkToFit="1"/>
      <protection locked="0"/>
    </xf>
    <xf numFmtId="38" fontId="113" fillId="0" borderId="13" xfId="35" applyNumberFormat="1" applyFont="1" applyBorder="1" applyAlignment="1">
      <alignment vertical="center" shrinkToFit="1"/>
    </xf>
    <xf numFmtId="0" fontId="108" fillId="0" borderId="0" xfId="54" applyFont="1" applyBorder="1" applyAlignment="1">
      <alignment horizontal="center" vertical="center"/>
    </xf>
    <xf numFmtId="38" fontId="108" fillId="31" borderId="270" xfId="54" applyNumberFormat="1" applyFont="1" applyFill="1" applyBorder="1" applyAlignment="1">
      <alignment horizontal="right" vertical="center" shrinkToFit="1"/>
    </xf>
    <xf numFmtId="38" fontId="108" fillId="31" borderId="252" xfId="54" applyNumberFormat="1" applyFont="1" applyFill="1" applyBorder="1" applyAlignment="1">
      <alignment horizontal="right" vertical="center" shrinkToFit="1"/>
    </xf>
    <xf numFmtId="38" fontId="108" fillId="31" borderId="271" xfId="54" applyNumberFormat="1" applyFont="1" applyFill="1" applyBorder="1" applyAlignment="1">
      <alignment horizontal="right" vertical="center" shrinkToFit="1"/>
    </xf>
    <xf numFmtId="38" fontId="108" fillId="31" borderId="272" xfId="54" applyNumberFormat="1" applyFont="1" applyFill="1" applyBorder="1" applyAlignment="1">
      <alignment horizontal="right" vertical="center" shrinkToFit="1"/>
    </xf>
    <xf numFmtId="38" fontId="108" fillId="31" borderId="159" xfId="54" applyNumberFormat="1" applyFont="1" applyFill="1" applyBorder="1" applyAlignment="1">
      <alignment horizontal="right" vertical="center" shrinkToFit="1"/>
    </xf>
    <xf numFmtId="38" fontId="108" fillId="31" borderId="273" xfId="54" applyNumberFormat="1" applyFont="1" applyFill="1" applyBorder="1" applyAlignment="1">
      <alignment horizontal="right" vertical="center" shrinkToFit="1"/>
    </xf>
    <xf numFmtId="38" fontId="113" fillId="24" borderId="0" xfId="35" applyNumberFormat="1" applyFont="1" applyFill="1" applyBorder="1" applyAlignment="1" applyProtection="1">
      <alignment horizontal="right" vertical="center" shrinkToFit="1"/>
      <protection locked="0"/>
    </xf>
    <xf numFmtId="38" fontId="113" fillId="24" borderId="12" xfId="35" applyNumberFormat="1" applyFont="1" applyFill="1" applyBorder="1" applyAlignment="1" applyProtection="1">
      <alignment horizontal="right" vertical="center" shrinkToFit="1"/>
      <protection locked="0"/>
    </xf>
    <xf numFmtId="38" fontId="113" fillId="24" borderId="159" xfId="35" applyNumberFormat="1" applyFont="1" applyFill="1" applyBorder="1" applyAlignment="1" applyProtection="1">
      <alignment horizontal="right" vertical="center" shrinkToFit="1"/>
      <protection locked="0"/>
    </xf>
    <xf numFmtId="38" fontId="113" fillId="24" borderId="274" xfId="35" applyNumberFormat="1" applyFont="1" applyFill="1" applyBorder="1" applyAlignment="1" applyProtection="1">
      <alignment horizontal="right" vertical="center" shrinkToFit="1"/>
      <protection locked="0"/>
    </xf>
    <xf numFmtId="38" fontId="113" fillId="24" borderId="11" xfId="35" applyNumberFormat="1" applyFont="1" applyFill="1" applyBorder="1" applyAlignment="1" applyProtection="1">
      <alignment horizontal="right" vertical="center" shrinkToFit="1"/>
      <protection locked="0"/>
    </xf>
    <xf numFmtId="38" fontId="113" fillId="24" borderId="275" xfId="35" applyNumberFormat="1" applyFont="1" applyFill="1" applyBorder="1" applyAlignment="1" applyProtection="1">
      <alignment horizontal="right" vertical="center" shrinkToFit="1"/>
      <protection locked="0"/>
    </xf>
    <xf numFmtId="38" fontId="104" fillId="0" borderId="244" xfId="54" applyNumberFormat="1" applyFont="1" applyBorder="1" applyAlignment="1">
      <alignment horizontal="right" vertical="center"/>
    </xf>
    <xf numFmtId="38" fontId="104" fillId="0" borderId="30" xfId="54" applyNumberFormat="1" applyFont="1" applyBorder="1" applyAlignment="1">
      <alignment horizontal="right" vertical="center"/>
    </xf>
    <xf numFmtId="0" fontId="108" fillId="24" borderId="159" xfId="54" applyFont="1" applyFill="1" applyBorder="1" applyAlignment="1" applyProtection="1">
      <alignment horizontal="center" vertical="center" shrinkToFit="1"/>
      <protection locked="0"/>
    </xf>
    <xf numFmtId="0" fontId="115" fillId="0" borderId="26" xfId="54" applyFont="1" applyFill="1" applyBorder="1" applyAlignment="1">
      <alignment horizontal="center" vertical="center" shrinkToFit="1"/>
    </xf>
    <xf numFmtId="0" fontId="115" fillId="0" borderId="105" xfId="54" applyFont="1" applyFill="1" applyBorder="1" applyAlignment="1">
      <alignment horizontal="center" vertical="center" shrinkToFit="1"/>
    </xf>
    <xf numFmtId="38" fontId="115" fillId="0" borderId="276" xfId="35" applyNumberFormat="1" applyFont="1" applyFill="1" applyBorder="1" applyAlignment="1">
      <alignment horizontal="right" vertical="center" shrinkToFit="1"/>
    </xf>
    <xf numFmtId="38" fontId="115" fillId="0" borderId="277" xfId="35" applyNumberFormat="1" applyFont="1" applyFill="1" applyBorder="1" applyAlignment="1">
      <alignment horizontal="right" vertical="center" shrinkToFit="1"/>
    </xf>
    <xf numFmtId="38" fontId="115" fillId="0" borderId="278" xfId="35" applyNumberFormat="1" applyFont="1" applyFill="1" applyBorder="1" applyAlignment="1">
      <alignment horizontal="right" vertical="center" shrinkToFit="1"/>
    </xf>
    <xf numFmtId="38" fontId="113" fillId="0" borderId="104" xfId="35" applyNumberFormat="1" applyFont="1" applyFill="1" applyBorder="1" applyAlignment="1">
      <alignment vertical="center" shrinkToFit="1"/>
    </xf>
    <xf numFmtId="38" fontId="113" fillId="0" borderId="26" xfId="35" applyNumberFormat="1" applyFont="1" applyFill="1" applyBorder="1" applyAlignment="1">
      <alignment vertical="center" shrinkToFit="1"/>
    </xf>
    <xf numFmtId="38" fontId="120" fillId="0" borderId="63" xfId="35" applyFont="1" applyFill="1" applyBorder="1" applyAlignment="1" applyProtection="1">
      <alignment horizontal="right" vertical="center"/>
    </xf>
    <xf numFmtId="38" fontId="120" fillId="0" borderId="165" xfId="35" applyFont="1" applyFill="1" applyBorder="1" applyAlignment="1" applyProtection="1">
      <alignment horizontal="right" vertical="center"/>
    </xf>
    <xf numFmtId="0" fontId="125" fillId="0" borderId="224" xfId="54" applyFont="1" applyFill="1" applyBorder="1" applyAlignment="1">
      <alignment horizontal="center" vertical="center" shrinkToFit="1"/>
    </xf>
    <xf numFmtId="0" fontId="125" fillId="0" borderId="286" xfId="54" applyFont="1" applyFill="1" applyBorder="1" applyAlignment="1">
      <alignment horizontal="center" vertical="center" shrinkToFit="1"/>
    </xf>
    <xf numFmtId="0" fontId="123" fillId="0" borderId="283" xfId="54" applyFont="1" applyBorder="1" applyAlignment="1">
      <alignment horizontal="left" vertical="center"/>
    </xf>
    <xf numFmtId="0" fontId="123" fillId="0" borderId="163" xfId="54" applyFont="1" applyBorder="1" applyAlignment="1">
      <alignment horizontal="left" vertical="center"/>
    </xf>
    <xf numFmtId="0" fontId="123" fillId="0" borderId="284" xfId="54" applyFont="1" applyBorder="1" applyAlignment="1">
      <alignment horizontal="left" vertical="center"/>
    </xf>
    <xf numFmtId="0" fontId="126" fillId="0" borderId="0" xfId="54" applyFont="1" applyBorder="1" applyAlignment="1">
      <alignment horizontal="center" vertical="center" shrinkToFit="1"/>
    </xf>
    <xf numFmtId="38" fontId="125" fillId="0" borderId="63" xfId="60" applyFont="1" applyBorder="1" applyAlignment="1">
      <alignment horizontal="right" vertical="center"/>
    </xf>
    <xf numFmtId="176" fontId="127" fillId="0" borderId="0" xfId="54" applyNumberFormat="1" applyFont="1" applyBorder="1" applyAlignment="1">
      <alignment horizontal="right" vertical="center"/>
    </xf>
    <xf numFmtId="38" fontId="125" fillId="0" borderId="166" xfId="60" applyFont="1" applyBorder="1" applyAlignment="1">
      <alignment horizontal="right" vertical="center"/>
    </xf>
    <xf numFmtId="38" fontId="114" fillId="0" borderId="251" xfId="35" applyFont="1" applyFill="1" applyBorder="1" applyAlignment="1" applyProtection="1">
      <alignment horizontal="center" vertical="center"/>
    </xf>
    <xf numFmtId="38" fontId="114" fillId="0" borderId="252" xfId="35" applyFont="1" applyFill="1" applyBorder="1" applyAlignment="1" applyProtection="1">
      <alignment horizontal="center" vertical="center"/>
    </xf>
    <xf numFmtId="38" fontId="114" fillId="0" borderId="246" xfId="35" applyFont="1" applyFill="1" applyBorder="1" applyAlignment="1" applyProtection="1">
      <alignment horizontal="center" vertical="center"/>
    </xf>
    <xf numFmtId="38" fontId="114" fillId="0" borderId="251" xfId="35" applyFont="1" applyFill="1" applyBorder="1" applyAlignment="1" applyProtection="1">
      <alignment horizontal="center" vertical="center" shrinkToFit="1"/>
    </xf>
    <xf numFmtId="38" fontId="114" fillId="0" borderId="252" xfId="35" applyFont="1" applyFill="1" applyBorder="1" applyAlignment="1" applyProtection="1">
      <alignment horizontal="center" vertical="center" shrinkToFit="1"/>
    </xf>
    <xf numFmtId="38" fontId="114" fillId="0" borderId="246" xfId="35" applyFont="1" applyFill="1" applyBorder="1" applyAlignment="1" applyProtection="1">
      <alignment horizontal="center" vertical="center" shrinkToFit="1"/>
    </xf>
    <xf numFmtId="38" fontId="114" fillId="0" borderId="68" xfId="35" applyFont="1" applyFill="1" applyBorder="1" applyAlignment="1" applyProtection="1">
      <alignment horizontal="center" vertical="center"/>
    </xf>
    <xf numFmtId="38" fontId="114" fillId="0" borderId="164" xfId="35" applyFont="1" applyFill="1" applyBorder="1" applyAlignment="1" applyProtection="1">
      <alignment horizontal="center" vertical="center"/>
    </xf>
    <xf numFmtId="38" fontId="114" fillId="0" borderId="289" xfId="35" applyFont="1" applyFill="1" applyBorder="1" applyAlignment="1" applyProtection="1">
      <alignment horizontal="center" vertical="center"/>
    </xf>
    <xf numFmtId="38" fontId="114" fillId="0" borderId="259" xfId="35" applyFont="1" applyFill="1" applyBorder="1" applyAlignment="1" applyProtection="1">
      <alignment horizontal="center" vertical="center"/>
    </xf>
    <xf numFmtId="38" fontId="114" fillId="0" borderId="290" xfId="35" applyFont="1" applyFill="1" applyBorder="1" applyAlignment="1" applyProtection="1">
      <alignment horizontal="center" vertical="center"/>
    </xf>
    <xf numFmtId="38" fontId="114" fillId="0" borderId="163" xfId="35" applyFont="1" applyFill="1" applyBorder="1" applyAlignment="1" applyProtection="1">
      <alignment horizontal="right" vertical="center"/>
    </xf>
    <xf numFmtId="38" fontId="114" fillId="0" borderId="65" xfId="35" applyFont="1" applyFill="1" applyBorder="1" applyAlignment="1" applyProtection="1">
      <alignment horizontal="right" vertical="center"/>
    </xf>
    <xf numFmtId="38" fontId="111" fillId="31" borderId="163" xfId="54" applyNumberFormat="1" applyFont="1" applyFill="1" applyBorder="1" applyAlignment="1">
      <alignment horizontal="right" vertical="center"/>
    </xf>
    <xf numFmtId="0" fontId="111" fillId="31" borderId="163" xfId="54" applyFont="1" applyFill="1" applyBorder="1" applyAlignment="1">
      <alignment horizontal="right" vertical="center"/>
    </xf>
    <xf numFmtId="38" fontId="114" fillId="0" borderId="163" xfId="60" applyFont="1" applyBorder="1" applyAlignment="1">
      <alignment horizontal="center" vertical="center"/>
    </xf>
    <xf numFmtId="38" fontId="129" fillId="0" borderId="292" xfId="35" applyFont="1" applyFill="1" applyBorder="1" applyAlignment="1" applyProtection="1">
      <alignment horizontal="right" vertical="center" shrinkToFit="1"/>
    </xf>
    <xf numFmtId="0" fontId="111" fillId="0" borderId="292" xfId="54" applyFont="1" applyFill="1" applyBorder="1" applyAlignment="1">
      <alignment horizontal="left" vertical="center" shrinkToFit="1"/>
    </xf>
    <xf numFmtId="0" fontId="111" fillId="0" borderId="293" xfId="54" applyFont="1" applyFill="1" applyBorder="1" applyAlignment="1">
      <alignment horizontal="left" vertical="center" shrinkToFit="1"/>
    </xf>
    <xf numFmtId="38" fontId="124" fillId="0" borderId="243" xfId="35" applyFont="1" applyFill="1" applyBorder="1" applyAlignment="1" applyProtection="1">
      <alignment horizontal="center" vertical="center"/>
    </xf>
    <xf numFmtId="38" fontId="128" fillId="0" borderId="243" xfId="35" applyFont="1" applyFill="1" applyBorder="1" applyAlignment="1" applyProtection="1">
      <alignment horizontal="center" vertical="center"/>
    </xf>
    <xf numFmtId="38" fontId="124" fillId="0" borderId="41" xfId="35" applyFont="1" applyFill="1" applyBorder="1" applyAlignment="1" applyProtection="1">
      <alignment horizontal="center" vertical="center"/>
    </xf>
    <xf numFmtId="38" fontId="124" fillId="31" borderId="41" xfId="60" applyFont="1" applyFill="1" applyBorder="1" applyAlignment="1" applyProtection="1">
      <alignment horizontal="right" vertical="center"/>
    </xf>
    <xf numFmtId="38" fontId="124" fillId="31" borderId="68" xfId="60" applyFont="1" applyFill="1" applyBorder="1" applyAlignment="1" applyProtection="1">
      <alignment horizontal="right" vertical="center"/>
    </xf>
    <xf numFmtId="38" fontId="124" fillId="0" borderId="41" xfId="35" applyFont="1" applyFill="1" applyBorder="1" applyAlignment="1" applyProtection="1">
      <alignment horizontal="right" vertical="center"/>
    </xf>
    <xf numFmtId="38" fontId="124" fillId="0" borderId="68" xfId="35" applyFont="1" applyFill="1" applyBorder="1" applyAlignment="1" applyProtection="1">
      <alignment horizontal="right" vertical="center"/>
    </xf>
    <xf numFmtId="38" fontId="124" fillId="0" borderId="73" xfId="35" applyFont="1" applyFill="1" applyBorder="1" applyAlignment="1" applyProtection="1">
      <alignment horizontal="center" vertical="center"/>
    </xf>
    <xf numFmtId="40" fontId="124" fillId="31" borderId="73" xfId="60" applyNumberFormat="1" applyFont="1" applyFill="1" applyBorder="1" applyAlignment="1" applyProtection="1">
      <alignment horizontal="right" vertical="center"/>
    </xf>
    <xf numFmtId="40" fontId="124" fillId="31" borderId="74" xfId="60" applyNumberFormat="1" applyFont="1" applyFill="1" applyBorder="1" applyAlignment="1" applyProtection="1">
      <alignment horizontal="right" vertical="center"/>
    </xf>
    <xf numFmtId="40" fontId="124" fillId="0" borderId="73" xfId="60" applyNumberFormat="1" applyFont="1" applyFill="1" applyBorder="1" applyAlignment="1" applyProtection="1">
      <alignment horizontal="right" vertical="center"/>
    </xf>
    <xf numFmtId="40" fontId="124" fillId="0" borderId="74" xfId="60" applyNumberFormat="1" applyFont="1" applyFill="1" applyBorder="1" applyAlignment="1" applyProtection="1">
      <alignment horizontal="right" vertical="center"/>
    </xf>
    <xf numFmtId="38" fontId="124" fillId="0" borderId="78" xfId="60" applyFont="1" applyFill="1" applyBorder="1" applyAlignment="1" applyProtection="1">
      <alignment horizontal="right" vertical="center" shrinkToFit="1"/>
    </xf>
    <xf numFmtId="38" fontId="124" fillId="0" borderId="79" xfId="60" applyFont="1" applyFill="1" applyBorder="1" applyAlignment="1" applyProtection="1">
      <alignment horizontal="right" vertical="center" shrinkToFit="1"/>
    </xf>
    <xf numFmtId="0" fontId="128" fillId="31" borderId="163" xfId="54" applyFont="1" applyFill="1" applyBorder="1" applyAlignment="1">
      <alignment horizontal="center" vertical="center"/>
    </xf>
    <xf numFmtId="38" fontId="124" fillId="0" borderId="163" xfId="60" applyFont="1" applyBorder="1" applyAlignment="1">
      <alignment horizontal="center" vertical="center"/>
    </xf>
    <xf numFmtId="0" fontId="128" fillId="0" borderId="292" xfId="54" applyFont="1" applyFill="1" applyBorder="1" applyAlignment="1">
      <alignment horizontal="left" vertical="center" shrinkToFit="1"/>
    </xf>
    <xf numFmtId="0" fontId="128" fillId="0" borderId="293" xfId="54" applyFont="1" applyFill="1" applyBorder="1" applyAlignment="1">
      <alignment horizontal="left" vertical="center" shrinkToFit="1"/>
    </xf>
    <xf numFmtId="38" fontId="124" fillId="0" borderId="78" xfId="35" applyFont="1" applyFill="1" applyBorder="1" applyAlignment="1" applyProtection="1">
      <alignment horizontal="center" vertical="center"/>
    </xf>
    <xf numFmtId="38" fontId="124" fillId="31" borderId="78" xfId="60" applyFont="1" applyFill="1" applyBorder="1" applyAlignment="1" applyProtection="1">
      <alignment horizontal="right" vertical="center"/>
    </xf>
    <xf numFmtId="38" fontId="124" fillId="31" borderId="79" xfId="60" applyFont="1" applyFill="1" applyBorder="1" applyAlignment="1" applyProtection="1">
      <alignment horizontal="right" vertical="center"/>
    </xf>
    <xf numFmtId="0" fontId="131" fillId="37" borderId="251" xfId="54" applyFont="1" applyFill="1" applyBorder="1" applyAlignment="1" applyProtection="1">
      <alignment horizontal="center" vertical="center"/>
      <protection locked="0"/>
    </xf>
    <xf numFmtId="0" fontId="104" fillId="0" borderId="246" xfId="54" applyFont="1" applyBorder="1" applyAlignment="1">
      <alignment horizontal="center" vertical="center"/>
    </xf>
    <xf numFmtId="0" fontId="104" fillId="0" borderId="265" xfId="54" applyFont="1" applyBorder="1" applyAlignment="1">
      <alignment horizontal="center" vertical="center"/>
    </xf>
    <xf numFmtId="0" fontId="104" fillId="0" borderId="264" xfId="54" applyFont="1" applyBorder="1" applyAlignment="1">
      <alignment horizontal="center" vertical="center"/>
    </xf>
    <xf numFmtId="0" fontId="131" fillId="36" borderId="265" xfId="54" applyFont="1" applyFill="1" applyBorder="1" applyAlignment="1" applyProtection="1">
      <alignment horizontal="center" vertical="center" wrapText="1"/>
      <protection locked="0"/>
    </xf>
    <xf numFmtId="0" fontId="104" fillId="36" borderId="263" xfId="54" applyFont="1" applyFill="1" applyBorder="1" applyAlignment="1">
      <alignment horizontal="center" vertical="center" wrapText="1"/>
    </xf>
    <xf numFmtId="0" fontId="104" fillId="36" borderId="264" xfId="54" applyFont="1" applyFill="1" applyBorder="1" applyAlignment="1">
      <alignment horizontal="center" vertical="center" wrapText="1"/>
    </xf>
    <xf numFmtId="0" fontId="131" fillId="37" borderId="265" xfId="54" applyFont="1" applyFill="1" applyBorder="1" applyAlignment="1" applyProtection="1">
      <alignment horizontal="center" vertical="center" shrinkToFit="1"/>
      <protection locked="0"/>
    </xf>
    <xf numFmtId="0" fontId="131" fillId="37" borderId="263" xfId="54" applyFont="1" applyFill="1" applyBorder="1" applyAlignment="1" applyProtection="1">
      <alignment horizontal="center" vertical="center" shrinkToFit="1"/>
      <protection locked="0"/>
    </xf>
    <xf numFmtId="0" fontId="131" fillId="37" borderId="264" xfId="54" applyFont="1" applyFill="1" applyBorder="1" applyAlignment="1" applyProtection="1">
      <alignment horizontal="center" vertical="center" shrinkToFit="1"/>
      <protection locked="0"/>
    </xf>
    <xf numFmtId="190" fontId="131" fillId="24" borderId="160" xfId="54" applyNumberFormat="1" applyFont="1" applyFill="1" applyBorder="1" applyAlignment="1" applyProtection="1">
      <alignment horizontal="center" vertical="center" wrapText="1"/>
      <protection locked="0"/>
    </xf>
    <xf numFmtId="190" fontId="104" fillId="0" borderId="161" xfId="54" applyNumberFormat="1" applyFont="1" applyBorder="1" applyAlignment="1">
      <alignment horizontal="center" vertical="center" wrapText="1"/>
    </xf>
    <xf numFmtId="190" fontId="104" fillId="0" borderId="21" xfId="54" applyNumberFormat="1" applyFont="1" applyBorder="1" applyAlignment="1">
      <alignment horizontal="center" vertical="center" wrapText="1"/>
    </xf>
    <xf numFmtId="0" fontId="133" fillId="0" borderId="247" xfId="54" applyFont="1" applyFill="1" applyBorder="1" applyAlignment="1">
      <alignment vertical="center" wrapText="1"/>
    </xf>
    <xf numFmtId="0" fontId="124" fillId="0" borderId="245" xfId="54" applyFont="1" applyFill="1" applyBorder="1" applyAlignment="1">
      <alignment horizontal="center" vertical="center"/>
    </xf>
    <xf numFmtId="0" fontId="124" fillId="0" borderId="247" xfId="54" applyFont="1" applyFill="1" applyBorder="1" applyAlignment="1">
      <alignment horizontal="center" vertical="center"/>
    </xf>
    <xf numFmtId="0" fontId="124" fillId="0" borderId="248" xfId="54" applyFont="1" applyFill="1" applyBorder="1" applyAlignment="1">
      <alignment horizontal="center" vertical="center"/>
    </xf>
    <xf numFmtId="0" fontId="124" fillId="31" borderId="11" xfId="54" applyFont="1" applyFill="1" applyBorder="1" applyAlignment="1">
      <alignment horizontal="center" vertical="center"/>
    </xf>
    <xf numFmtId="0" fontId="124" fillId="31" borderId="0" xfId="54" applyFont="1" applyFill="1" applyBorder="1" applyAlignment="1">
      <alignment horizontal="center" vertical="center"/>
    </xf>
    <xf numFmtId="0" fontId="124" fillId="31" borderId="12" xfId="54" applyFont="1" applyFill="1" applyBorder="1" applyAlignment="1">
      <alignment horizontal="center" vertical="center"/>
    </xf>
    <xf numFmtId="38" fontId="131" fillId="24" borderId="251" xfId="54" applyNumberFormat="1" applyFont="1" applyFill="1" applyBorder="1" applyAlignment="1" applyProtection="1">
      <alignment horizontal="right" vertical="center" shrinkToFit="1"/>
      <protection locked="0"/>
    </xf>
    <xf numFmtId="38" fontId="131" fillId="24" borderId="252" xfId="54" applyNumberFormat="1" applyFont="1" applyFill="1" applyBorder="1" applyAlignment="1" applyProtection="1">
      <alignment horizontal="right" vertical="center" shrinkToFit="1"/>
      <protection locked="0"/>
    </xf>
    <xf numFmtId="38" fontId="131" fillId="24" borderId="246" xfId="54" applyNumberFormat="1" applyFont="1" applyFill="1" applyBorder="1" applyAlignment="1" applyProtection="1">
      <alignment horizontal="right" vertical="center" shrinkToFit="1"/>
      <protection locked="0"/>
    </xf>
    <xf numFmtId="38" fontId="131" fillId="24" borderId="265" xfId="54" applyNumberFormat="1" applyFont="1" applyFill="1" applyBorder="1" applyAlignment="1" applyProtection="1">
      <alignment horizontal="right" vertical="center" shrinkToFit="1"/>
      <protection locked="0"/>
    </xf>
    <xf numFmtId="38" fontId="131" fillId="24" borderId="263" xfId="54" applyNumberFormat="1" applyFont="1" applyFill="1" applyBorder="1" applyAlignment="1" applyProtection="1">
      <alignment horizontal="right" vertical="center" shrinkToFit="1"/>
      <protection locked="0"/>
    </xf>
    <xf numFmtId="38" fontId="131" fillId="24" borderId="264" xfId="54" applyNumberFormat="1" applyFont="1" applyFill="1" applyBorder="1" applyAlignment="1" applyProtection="1">
      <alignment horizontal="right" vertical="center" shrinkToFit="1"/>
      <protection locked="0"/>
    </xf>
    <xf numFmtId="0" fontId="131" fillId="24" borderId="251" xfId="54" applyFont="1" applyFill="1" applyBorder="1" applyAlignment="1" applyProtection="1">
      <alignment vertical="center"/>
      <protection locked="0"/>
    </xf>
    <xf numFmtId="0" fontId="131" fillId="24" borderId="265" xfId="54" applyFont="1" applyFill="1" applyBorder="1" applyAlignment="1" applyProtection="1">
      <alignment vertical="center"/>
      <protection locked="0"/>
    </xf>
    <xf numFmtId="0" fontId="131" fillId="0" borderId="252" xfId="54" applyFont="1" applyBorder="1" applyAlignment="1">
      <alignment horizontal="right" vertical="center"/>
    </xf>
    <xf numFmtId="0" fontId="131" fillId="0" borderId="263" xfId="54" applyFont="1" applyBorder="1" applyAlignment="1">
      <alignment vertical="center"/>
    </xf>
    <xf numFmtId="0" fontId="131" fillId="24" borderId="252" xfId="54" applyFont="1" applyFill="1" applyBorder="1" applyAlignment="1" applyProtection="1">
      <alignment vertical="center"/>
      <protection locked="0"/>
    </xf>
    <xf numFmtId="0" fontId="131" fillId="24" borderId="263" xfId="54" applyFont="1" applyFill="1" applyBorder="1" applyAlignment="1" applyProtection="1">
      <alignment vertical="center"/>
      <protection locked="0"/>
    </xf>
    <xf numFmtId="0" fontId="131" fillId="0" borderId="246" xfId="54" applyFont="1" applyBorder="1" applyAlignment="1">
      <alignment horizontal="right" vertical="center"/>
    </xf>
    <xf numFmtId="0" fontId="131" fillId="0" borderId="264" xfId="54" applyFont="1" applyBorder="1" applyAlignment="1">
      <alignment vertical="center"/>
    </xf>
    <xf numFmtId="0" fontId="131" fillId="24" borderId="143" xfId="54" applyFont="1" applyFill="1" applyBorder="1" applyAlignment="1" applyProtection="1">
      <alignment horizontal="right" vertical="center"/>
      <protection locked="0"/>
    </xf>
    <xf numFmtId="0" fontId="131" fillId="24" borderId="144" xfId="54" applyFont="1" applyFill="1" applyBorder="1" applyAlignment="1" applyProtection="1">
      <alignment horizontal="right" vertical="center"/>
      <protection locked="0"/>
    </xf>
    <xf numFmtId="189" fontId="131" fillId="24" borderId="143" xfId="35" applyNumberFormat="1" applyFont="1" applyFill="1" applyBorder="1" applyAlignment="1" applyProtection="1">
      <alignment horizontal="center" vertical="center"/>
      <protection locked="0"/>
    </xf>
    <xf numFmtId="189" fontId="131" fillId="24" borderId="144" xfId="35" applyNumberFormat="1" applyFont="1" applyFill="1" applyBorder="1" applyAlignment="1" applyProtection="1">
      <alignment horizontal="center" vertical="center"/>
      <protection locked="0"/>
    </xf>
    <xf numFmtId="0" fontId="131" fillId="31" borderId="252" xfId="54" applyFont="1" applyFill="1" applyBorder="1" applyAlignment="1">
      <alignment horizontal="center" vertical="center"/>
    </xf>
    <xf numFmtId="0" fontId="131" fillId="31" borderId="31" xfId="54" applyFont="1" applyFill="1" applyBorder="1" applyAlignment="1">
      <alignment horizontal="center" vertical="center"/>
    </xf>
    <xf numFmtId="0" fontId="131" fillId="0" borderId="0" xfId="54" applyFont="1" applyBorder="1" applyAlignment="1">
      <alignment horizontal="center" vertical="center"/>
    </xf>
    <xf numFmtId="49" fontId="131" fillId="24" borderId="0" xfId="54" applyNumberFormat="1" applyFont="1" applyFill="1" applyBorder="1" applyAlignment="1" applyProtection="1">
      <alignment horizontal="center" vertical="center"/>
      <protection locked="0"/>
    </xf>
    <xf numFmtId="49" fontId="131" fillId="24" borderId="12" xfId="54" applyNumberFormat="1" applyFont="1" applyFill="1" applyBorder="1" applyAlignment="1" applyProtection="1">
      <alignment horizontal="center" vertical="center"/>
      <protection locked="0"/>
    </xf>
    <xf numFmtId="49" fontId="131" fillId="24" borderId="31" xfId="54" applyNumberFormat="1" applyFont="1" applyFill="1" applyBorder="1" applyAlignment="1" applyProtection="1">
      <alignment horizontal="center" vertical="center"/>
      <protection locked="0"/>
    </xf>
    <xf numFmtId="49" fontId="131" fillId="24" borderId="14" xfId="54" applyNumberFormat="1" applyFont="1" applyFill="1" applyBorder="1" applyAlignment="1" applyProtection="1">
      <alignment horizontal="center" vertical="center"/>
      <protection locked="0"/>
    </xf>
    <xf numFmtId="0" fontId="131" fillId="0" borderId="61" xfId="54" applyFont="1" applyBorder="1" applyAlignment="1">
      <alignment horizontal="center" vertical="center"/>
    </xf>
    <xf numFmtId="0" fontId="131" fillId="0" borderId="22" xfId="54" applyFont="1" applyBorder="1" applyAlignment="1">
      <alignment horizontal="center" vertical="center"/>
    </xf>
    <xf numFmtId="0" fontId="131" fillId="31" borderId="61" xfId="54" applyFont="1" applyFill="1" applyBorder="1" applyAlignment="1">
      <alignment horizontal="center" vertical="center"/>
    </xf>
    <xf numFmtId="0" fontId="131" fillId="24" borderId="143" xfId="54" applyFont="1" applyFill="1" applyBorder="1" applyAlignment="1" applyProtection="1">
      <alignment horizontal="center" vertical="center" shrinkToFit="1"/>
      <protection locked="0"/>
    </xf>
    <xf numFmtId="0" fontId="131" fillId="24" borderId="144" xfId="54" applyFont="1" applyFill="1" applyBorder="1" applyAlignment="1" applyProtection="1">
      <alignment horizontal="center" vertical="center" shrinkToFit="1"/>
      <protection locked="0"/>
    </xf>
    <xf numFmtId="0" fontId="131" fillId="24" borderId="20" xfId="54" applyFont="1" applyFill="1" applyBorder="1" applyAlignment="1" applyProtection="1">
      <alignment horizontal="center" vertical="center" shrinkToFit="1"/>
      <protection locked="0"/>
    </xf>
    <xf numFmtId="49" fontId="131" fillId="24" borderId="11" xfId="54" applyNumberFormat="1" applyFont="1" applyFill="1" applyBorder="1" applyAlignment="1" applyProtection="1">
      <alignment horizontal="center" vertical="center"/>
      <protection locked="0"/>
    </xf>
    <xf numFmtId="49" fontId="131" fillId="24" borderId="13" xfId="54" applyNumberFormat="1" applyFont="1" applyFill="1" applyBorder="1" applyAlignment="1" applyProtection="1">
      <alignment horizontal="center" vertical="center"/>
      <protection locked="0"/>
    </xf>
    <xf numFmtId="0" fontId="0" fillId="0" borderId="0" xfId="0" applyFont="1" applyFill="1" applyBorder="1" applyAlignment="1">
      <alignment horizontal="left" vertical="center" shrinkToFit="1"/>
    </xf>
    <xf numFmtId="0" fontId="0" fillId="0" borderId="39" xfId="0" applyFont="1" applyBorder="1" applyAlignment="1">
      <alignment horizontal="left" vertical="center" shrinkToFit="1"/>
    </xf>
    <xf numFmtId="0" fontId="0" fillId="0" borderId="18" xfId="0" applyFont="1" applyBorder="1" applyAlignment="1">
      <alignment horizontal="left" vertical="center" shrinkToFit="1"/>
    </xf>
    <xf numFmtId="0" fontId="1" fillId="0" borderId="0" xfId="0" applyFont="1" applyBorder="1" applyAlignment="1">
      <alignment horizontal="center" vertical="center" textRotation="255"/>
    </xf>
    <xf numFmtId="0" fontId="1" fillId="0" borderId="0" xfId="0" applyFont="1" applyBorder="1" applyAlignment="1">
      <alignment horizontal="left" vertical="center"/>
    </xf>
    <xf numFmtId="0" fontId="0" fillId="0" borderId="98" xfId="0" applyFont="1" applyBorder="1" applyAlignment="1">
      <alignment horizontal="center" vertical="center" textRotation="255"/>
    </xf>
    <xf numFmtId="0" fontId="0" fillId="0" borderId="96" xfId="0" applyFont="1" applyBorder="1" applyAlignment="1">
      <alignment horizontal="center" vertical="center" textRotation="255"/>
    </xf>
    <xf numFmtId="0" fontId="3" fillId="0" borderId="0" xfId="0" applyFont="1" applyAlignment="1">
      <alignment horizontal="center" vertical="center" shrinkToFit="1"/>
    </xf>
    <xf numFmtId="0" fontId="0" fillId="0" borderId="0" xfId="0" applyBorder="1" applyAlignment="1">
      <alignment horizontal="center" vertical="center"/>
    </xf>
    <xf numFmtId="0" fontId="0" fillId="0" borderId="52" xfId="0" applyBorder="1" applyAlignment="1">
      <alignment horizontal="center" vertical="center"/>
    </xf>
    <xf numFmtId="183" fontId="0" fillId="0" borderId="45" xfId="0" applyNumberFormat="1" applyBorder="1" applyAlignment="1">
      <alignment horizontal="left" vertical="top" wrapText="1"/>
    </xf>
    <xf numFmtId="183" fontId="0" fillId="0" borderId="46" xfId="0" applyNumberFormat="1" applyBorder="1" applyAlignment="1">
      <alignment horizontal="left" vertical="top" wrapText="1"/>
    </xf>
    <xf numFmtId="183" fontId="0" fillId="0" borderId="47" xfId="0" applyNumberFormat="1" applyBorder="1" applyAlignment="1">
      <alignment horizontal="left" vertical="top" wrapText="1"/>
    </xf>
    <xf numFmtId="183" fontId="0" fillId="0" borderId="37" xfId="0" applyNumberFormat="1" applyBorder="1" applyAlignment="1">
      <alignment horizontal="left" vertical="top" wrapText="1"/>
    </xf>
    <xf numFmtId="183" fontId="0" fillId="0" borderId="0" xfId="0" applyNumberFormat="1" applyBorder="1" applyAlignment="1">
      <alignment horizontal="left" vertical="top" wrapText="1"/>
    </xf>
    <xf numFmtId="183" fontId="0" fillId="0" borderId="36" xfId="0" applyNumberFormat="1" applyBorder="1" applyAlignment="1">
      <alignment horizontal="left" vertical="top" wrapText="1"/>
    </xf>
    <xf numFmtId="183" fontId="0" fillId="0" borderId="50" xfId="0" applyNumberFormat="1" applyBorder="1" applyAlignment="1">
      <alignment horizontal="left" vertical="top" wrapText="1"/>
    </xf>
    <xf numFmtId="183" fontId="0" fillId="0" borderId="52" xfId="0" applyNumberFormat="1" applyBorder="1" applyAlignment="1">
      <alignment horizontal="left" vertical="top" wrapText="1"/>
    </xf>
    <xf numFmtId="183" fontId="0" fillId="0" borderId="53" xfId="0" applyNumberFormat="1" applyBorder="1" applyAlignment="1">
      <alignment horizontal="left" vertical="top" wrapText="1"/>
    </xf>
    <xf numFmtId="0" fontId="0" fillId="0" borderId="51"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1" fillId="0" borderId="167" xfId="0" applyFont="1" applyBorder="1" applyAlignment="1">
      <alignment horizontal="center" vertical="center"/>
    </xf>
    <xf numFmtId="0" fontId="1" fillId="0" borderId="100" xfId="0" applyFont="1" applyBorder="1" applyAlignment="1">
      <alignment horizontal="center" vertical="center"/>
    </xf>
    <xf numFmtId="0" fontId="1" fillId="0" borderId="168" xfId="0" applyFont="1" applyBorder="1" applyAlignment="1">
      <alignment horizontal="center" vertical="center"/>
    </xf>
    <xf numFmtId="0" fontId="0" fillId="0" borderId="28" xfId="0" applyBorder="1" applyAlignment="1">
      <alignment horizontal="center" vertical="center"/>
    </xf>
    <xf numFmtId="0" fontId="0" fillId="0" borderId="18" xfId="0" applyBorder="1" applyAlignment="1">
      <alignment horizontal="center" vertical="center"/>
    </xf>
    <xf numFmtId="0" fontId="3" fillId="0" borderId="0" xfId="0" applyFont="1" applyAlignment="1">
      <alignment horizontal="center" vertical="center"/>
    </xf>
    <xf numFmtId="176" fontId="0" fillId="0" borderId="251" xfId="47" applyNumberFormat="1" applyFont="1" applyBorder="1" applyAlignment="1" applyProtection="1">
      <alignment vertical="center" shrinkToFit="1"/>
    </xf>
    <xf numFmtId="0" fontId="0" fillId="0" borderId="252" xfId="0" applyBorder="1" applyAlignment="1">
      <alignment vertical="center" shrinkToFit="1"/>
    </xf>
    <xf numFmtId="0" fontId="0" fillId="0" borderId="246" xfId="0" applyBorder="1" applyAlignment="1">
      <alignment vertical="center" shrinkToFit="1"/>
    </xf>
    <xf numFmtId="176" fontId="0" fillId="0" borderId="245" xfId="47" applyNumberFormat="1" applyFont="1" applyBorder="1" applyAlignment="1" applyProtection="1">
      <alignment horizontal="center" vertical="center" shrinkToFit="1"/>
    </xf>
    <xf numFmtId="0" fontId="0" fillId="0" borderId="247" xfId="0" applyBorder="1" applyAlignment="1">
      <alignment horizontal="center" vertical="center" shrinkToFit="1"/>
    </xf>
    <xf numFmtId="0" fontId="0" fillId="0" borderId="248" xfId="0" applyBorder="1" applyAlignment="1">
      <alignment horizontal="center" vertical="center" shrinkToFit="1"/>
    </xf>
    <xf numFmtId="176" fontId="92" fillId="0" borderId="0" xfId="47" applyNumberFormat="1" applyFont="1" applyAlignment="1" applyProtection="1">
      <alignment horizontal="center" vertical="distributed"/>
    </xf>
    <xf numFmtId="176" fontId="29" fillId="0" borderId="0" xfId="47" applyNumberFormat="1" applyFont="1" applyAlignment="1" applyProtection="1">
      <alignment horizontal="left" vertical="center"/>
    </xf>
    <xf numFmtId="176" fontId="5" fillId="35" borderId="0" xfId="47" applyNumberFormat="1" applyFont="1" applyFill="1" applyAlignment="1" applyProtection="1">
      <alignment horizontal="left" vertical="center" shrinkToFit="1"/>
      <protection locked="0"/>
    </xf>
    <xf numFmtId="176" fontId="1" fillId="0" borderId="245" xfId="47" applyNumberFormat="1" applyFont="1" applyBorder="1" applyAlignment="1" applyProtection="1">
      <alignment horizontal="distributed" vertical="center"/>
    </xf>
    <xf numFmtId="176" fontId="1" fillId="0" borderId="247" xfId="47" applyNumberFormat="1" applyFont="1" applyBorder="1" applyAlignment="1" applyProtection="1">
      <alignment horizontal="distributed" vertical="center"/>
    </xf>
    <xf numFmtId="176" fontId="1" fillId="0" borderId="248" xfId="47" applyNumberFormat="1" applyFont="1" applyBorder="1" applyAlignment="1" applyProtection="1">
      <alignment horizontal="distributed" vertical="center"/>
    </xf>
    <xf numFmtId="176" fontId="0" fillId="0" borderId="11" xfId="47" applyNumberFormat="1" applyFont="1" applyBorder="1" applyAlignment="1" applyProtection="1">
      <alignment horizontal="center" vertical="center" shrinkToFit="1"/>
    </xf>
    <xf numFmtId="0" fontId="0" fillId="0" borderId="0" xfId="0" applyBorder="1" applyAlignment="1">
      <alignment horizontal="center" vertical="center" shrinkToFit="1"/>
    </xf>
    <xf numFmtId="0" fontId="0" fillId="0" borderId="12" xfId="0" applyBorder="1" applyAlignment="1">
      <alignment horizontal="center" vertical="center" shrinkToFit="1"/>
    </xf>
    <xf numFmtId="176" fontId="7" fillId="0" borderId="244" xfId="47" applyNumberFormat="1" applyFont="1" applyFill="1" applyBorder="1" applyAlignment="1" applyProtection="1">
      <alignment horizontal="center" vertical="center" wrapText="1"/>
    </xf>
    <xf numFmtId="176" fontId="1" fillId="0" borderId="29" xfId="47" applyNumberFormat="1" applyFont="1" applyFill="1" applyBorder="1" applyAlignment="1" applyProtection="1">
      <alignment horizontal="center" vertical="center" wrapText="1"/>
    </xf>
    <xf numFmtId="176" fontId="1" fillId="0" borderId="244" xfId="47" applyNumberFormat="1" applyBorder="1" applyAlignment="1" applyProtection="1">
      <alignment horizontal="distributed" vertical="center"/>
    </xf>
    <xf numFmtId="176" fontId="1" fillId="0" borderId="29" xfId="47" applyNumberFormat="1" applyBorder="1" applyAlignment="1" applyProtection="1">
      <alignment horizontal="distributed" vertical="center"/>
    </xf>
    <xf numFmtId="176" fontId="0" fillId="35" borderId="11" xfId="47" applyNumberFormat="1" applyFont="1" applyFill="1" applyBorder="1" applyAlignment="1" applyProtection="1">
      <alignment horizontal="center" vertical="center" shrinkToFit="1"/>
    </xf>
    <xf numFmtId="0" fontId="0" fillId="35" borderId="0" xfId="0" applyFill="1" applyBorder="1" applyAlignment="1">
      <alignment horizontal="center" vertical="center" shrinkToFit="1"/>
    </xf>
    <xf numFmtId="0" fontId="0" fillId="35" borderId="12" xfId="0" applyFill="1" applyBorder="1" applyAlignment="1">
      <alignment horizontal="center" vertical="center" shrinkToFit="1"/>
    </xf>
    <xf numFmtId="176" fontId="0" fillId="0" borderId="27" xfId="47" applyNumberFormat="1" applyFont="1" applyBorder="1" applyAlignment="1">
      <alignment horizontal="center" vertical="center" wrapText="1"/>
    </xf>
    <xf numFmtId="0" fontId="0" fillId="0" borderId="29" xfId="0" applyBorder="1" applyAlignment="1">
      <alignment horizontal="center" vertical="center"/>
    </xf>
    <xf numFmtId="176" fontId="1" fillId="0" borderId="11" xfId="47" applyNumberFormat="1" applyBorder="1" applyAlignment="1">
      <alignment horizontal="distributed"/>
    </xf>
    <xf numFmtId="176" fontId="1" fillId="0" borderId="0" xfId="47" applyNumberFormat="1" applyBorder="1" applyAlignment="1">
      <alignment horizontal="distributed"/>
    </xf>
    <xf numFmtId="176" fontId="1" fillId="0" borderId="12" xfId="47" applyNumberFormat="1" applyBorder="1" applyAlignment="1">
      <alignment horizontal="distributed"/>
    </xf>
    <xf numFmtId="176" fontId="1" fillId="0" borderId="17" xfId="47" applyNumberFormat="1" applyBorder="1" applyAlignment="1">
      <alignment horizontal="right" vertical="center"/>
    </xf>
    <xf numFmtId="176" fontId="1" fillId="0" borderId="18" xfId="47" applyNumberFormat="1" applyBorder="1" applyAlignment="1">
      <alignment horizontal="right" vertical="center"/>
    </xf>
    <xf numFmtId="176" fontId="1" fillId="0" borderId="32" xfId="47" applyNumberFormat="1" applyFont="1" applyBorder="1" applyAlignment="1">
      <alignment horizontal="distributed"/>
    </xf>
    <xf numFmtId="176" fontId="1" fillId="0" borderId="33" xfId="47" applyNumberFormat="1" applyFont="1" applyBorder="1" applyAlignment="1">
      <alignment horizontal="distributed"/>
    </xf>
    <xf numFmtId="176" fontId="1" fillId="0" borderId="34" xfId="47" applyNumberFormat="1" applyFont="1" applyBorder="1" applyAlignment="1">
      <alignment horizontal="distributed"/>
    </xf>
    <xf numFmtId="176" fontId="1" fillId="0" borderId="88" xfId="47" applyNumberFormat="1" applyFont="1" applyBorder="1" applyAlignment="1">
      <alignment horizontal="distributed" vertical="center" wrapText="1"/>
    </xf>
    <xf numFmtId="0" fontId="0" fillId="0" borderId="98" xfId="0" applyBorder="1" applyAlignment="1">
      <alignment horizontal="distributed" vertical="center" wrapText="1"/>
    </xf>
    <xf numFmtId="176" fontId="0" fillId="0" borderId="10" xfId="47" applyNumberFormat="1" applyFont="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176" fontId="54" fillId="0" borderId="0" xfId="47" applyNumberFormat="1" applyFont="1" applyFill="1" applyAlignment="1">
      <alignment horizontal="center" vertical="center"/>
    </xf>
    <xf numFmtId="0" fontId="17" fillId="0" borderId="31" xfId="47" applyNumberFormat="1" applyFont="1" applyFill="1" applyBorder="1" applyAlignment="1">
      <alignment vertical="center"/>
    </xf>
    <xf numFmtId="0" fontId="20" fillId="0" borderId="10" xfId="46" applyFont="1" applyFill="1" applyBorder="1" applyAlignment="1" applyProtection="1">
      <alignment horizontal="center" vertical="center" wrapText="1"/>
    </xf>
    <xf numFmtId="0" fontId="20" fillId="0" borderId="16" xfId="46" applyFont="1" applyFill="1" applyBorder="1" applyAlignment="1" applyProtection="1">
      <alignment horizontal="center" vertical="center" wrapText="1"/>
    </xf>
    <xf numFmtId="0" fontId="17" fillId="0" borderId="16" xfId="46" applyFill="1" applyBorder="1" applyAlignment="1" applyProtection="1">
      <alignment horizontal="center" vertical="center" wrapText="1"/>
    </xf>
    <xf numFmtId="0" fontId="17" fillId="0" borderId="15" xfId="46" applyFill="1" applyBorder="1" applyAlignment="1" applyProtection="1">
      <alignment horizontal="center" vertical="center" wrapText="1"/>
    </xf>
    <xf numFmtId="0" fontId="20" fillId="0" borderId="13" xfId="46" applyFont="1" applyFill="1" applyBorder="1" applyAlignment="1" applyProtection="1">
      <alignment horizontal="center" vertical="center" wrapText="1"/>
    </xf>
    <xf numFmtId="0" fontId="20" fillId="0" borderId="31" xfId="46" applyFont="1" applyFill="1" applyBorder="1" applyAlignment="1" applyProtection="1">
      <alignment horizontal="center" vertical="center" wrapText="1"/>
    </xf>
    <xf numFmtId="0" fontId="17" fillId="0" borderId="31" xfId="46" applyFill="1" applyBorder="1" applyAlignment="1" applyProtection="1">
      <alignment horizontal="center" vertical="center" wrapText="1"/>
    </xf>
    <xf numFmtId="0" fontId="17" fillId="0" borderId="14" xfId="46" applyFill="1" applyBorder="1" applyAlignment="1" applyProtection="1">
      <alignment horizontal="center" vertical="center" wrapText="1"/>
    </xf>
    <xf numFmtId="0" fontId="20" fillId="0" borderId="17" xfId="46" applyFont="1" applyFill="1" applyBorder="1" applyAlignment="1" applyProtection="1">
      <alignment horizontal="center" vertical="center" wrapText="1"/>
    </xf>
    <xf numFmtId="0" fontId="17" fillId="0" borderId="18" xfId="46" applyFill="1" applyBorder="1" applyAlignment="1" applyProtection="1">
      <alignment vertical="center" wrapText="1"/>
    </xf>
    <xf numFmtId="38" fontId="60" fillId="0" borderId="17" xfId="36" applyFont="1" applyFill="1" applyBorder="1" applyAlignment="1" applyProtection="1">
      <alignment horizontal="right" vertical="center" wrapText="1"/>
    </xf>
    <xf numFmtId="0" fontId="17" fillId="0" borderId="149" xfId="46" applyFill="1" applyBorder="1" applyAlignment="1">
      <alignment vertical="center" wrapText="1"/>
    </xf>
    <xf numFmtId="38" fontId="22" fillId="0" borderId="10" xfId="36" applyFont="1" applyFill="1" applyBorder="1" applyAlignment="1" applyProtection="1">
      <alignment horizontal="center" wrapText="1"/>
    </xf>
    <xf numFmtId="0" fontId="17" fillId="0" borderId="162" xfId="46" applyFill="1" applyBorder="1" applyAlignment="1">
      <alignment wrapText="1"/>
    </xf>
    <xf numFmtId="0" fontId="17" fillId="0" borderId="11" xfId="46" applyFill="1" applyBorder="1" applyAlignment="1">
      <alignment wrapText="1"/>
    </xf>
    <xf numFmtId="0" fontId="17" fillId="0" borderId="77" xfId="46" applyFill="1" applyBorder="1" applyAlignment="1">
      <alignment wrapText="1"/>
    </xf>
    <xf numFmtId="38" fontId="61" fillId="0" borderId="169" xfId="36" applyFont="1" applyFill="1" applyBorder="1" applyAlignment="1" applyProtection="1">
      <alignment vertical="center"/>
    </xf>
    <xf numFmtId="38" fontId="61" fillId="0" borderId="170" xfId="36" applyFont="1" applyFill="1" applyBorder="1" applyAlignment="1" applyProtection="1">
      <alignment vertical="center"/>
    </xf>
    <xf numFmtId="38" fontId="17" fillId="31" borderId="13" xfId="36" applyFont="1" applyFill="1" applyBorder="1" applyAlignment="1" applyProtection="1">
      <alignment vertical="center"/>
      <protection locked="0"/>
    </xf>
    <xf numFmtId="38" fontId="17" fillId="31" borderId="14" xfId="36" applyFont="1" applyFill="1" applyBorder="1" applyAlignment="1" applyProtection="1">
      <alignment vertical="center"/>
      <protection locked="0"/>
    </xf>
    <xf numFmtId="38" fontId="17" fillId="31" borderId="17" xfId="36" applyFont="1" applyFill="1" applyBorder="1" applyAlignment="1" applyProtection="1">
      <alignment vertical="center"/>
      <protection locked="0"/>
    </xf>
    <xf numFmtId="38" fontId="17" fillId="31" borderId="18" xfId="36" applyFont="1" applyFill="1" applyBorder="1" applyAlignment="1" applyProtection="1">
      <alignment vertical="center"/>
      <protection locked="0"/>
    </xf>
    <xf numFmtId="38" fontId="17" fillId="31" borderId="17" xfId="36" applyFont="1" applyFill="1" applyBorder="1" applyAlignment="1" applyProtection="1">
      <alignment horizontal="right" vertical="center"/>
      <protection locked="0"/>
    </xf>
    <xf numFmtId="38" fontId="17" fillId="31" borderId="18" xfId="36" applyFont="1" applyFill="1" applyBorder="1" applyAlignment="1" applyProtection="1">
      <alignment horizontal="right" vertical="center"/>
      <protection locked="0"/>
    </xf>
    <xf numFmtId="188" fontId="17" fillId="24" borderId="19" xfId="46" applyNumberFormat="1" applyFill="1" applyBorder="1" applyAlignment="1" applyProtection="1">
      <alignment vertical="center"/>
      <protection locked="0"/>
    </xf>
    <xf numFmtId="0" fontId="22" fillId="0" borderId="0" xfId="46" applyFont="1" applyFill="1" applyAlignment="1" applyProtection="1">
      <alignment vertical="center" wrapText="1"/>
    </xf>
    <xf numFmtId="0" fontId="17" fillId="0" borderId="0" xfId="46" applyFill="1" applyAlignment="1">
      <alignment vertical="center" wrapText="1"/>
    </xf>
    <xf numFmtId="0" fontId="17" fillId="0" borderId="0" xfId="46" applyFill="1" applyBorder="1" applyAlignment="1" applyProtection="1">
      <alignment vertical="center"/>
    </xf>
    <xf numFmtId="0" fontId="56" fillId="0" borderId="11" xfId="46" applyFont="1" applyFill="1" applyBorder="1" applyAlignment="1" applyProtection="1">
      <alignment horizontal="center" vertical="center" wrapText="1"/>
    </xf>
    <xf numFmtId="0" fontId="56" fillId="0" borderId="13" xfId="46" applyFont="1" applyFill="1" applyBorder="1" applyAlignment="1" applyProtection="1">
      <alignment horizontal="center" vertical="center" wrapText="1"/>
    </xf>
    <xf numFmtId="0" fontId="22" fillId="0" borderId="171" xfId="46" applyFont="1" applyFill="1" applyBorder="1" applyAlignment="1" applyProtection="1">
      <alignment horizontal="center" vertical="center" wrapText="1"/>
    </xf>
    <xf numFmtId="0" fontId="22" fillId="0" borderId="29" xfId="46" applyFont="1" applyFill="1" applyBorder="1" applyAlignment="1" applyProtection="1">
      <alignment horizontal="center" vertical="center" wrapText="1"/>
    </xf>
    <xf numFmtId="0" fontId="17" fillId="0" borderId="30" xfId="46" applyFill="1" applyBorder="1" applyAlignment="1" applyProtection="1">
      <alignment horizontal="center" vertical="center" wrapText="1"/>
    </xf>
    <xf numFmtId="0" fontId="20" fillId="0" borderId="0" xfId="46" applyFont="1" applyFill="1" applyBorder="1" applyAlignment="1" applyProtection="1">
      <alignment vertical="center" wrapText="1"/>
    </xf>
    <xf numFmtId="0" fontId="20" fillId="0" borderId="31" xfId="46" applyFont="1" applyFill="1" applyBorder="1" applyAlignment="1" applyProtection="1">
      <alignment vertical="center" wrapText="1"/>
    </xf>
    <xf numFmtId="0" fontId="17" fillId="0" borderId="31" xfId="46" applyFill="1" applyBorder="1" applyAlignment="1" applyProtection="1">
      <alignment vertical="center"/>
    </xf>
    <xf numFmtId="38" fontId="17" fillId="31" borderId="10" xfId="36" applyFont="1" applyFill="1" applyBorder="1" applyAlignment="1" applyProtection="1">
      <alignment vertical="center"/>
      <protection locked="0"/>
    </xf>
    <xf numFmtId="38" fontId="17" fillId="31" borderId="15" xfId="36" applyFont="1" applyFill="1" applyBorder="1" applyAlignment="1" applyProtection="1">
      <alignment vertical="center"/>
      <protection locked="0"/>
    </xf>
    <xf numFmtId="0" fontId="17" fillId="0" borderId="162" xfId="46" applyFill="1" applyBorder="1" applyAlignment="1">
      <alignment vertical="center" wrapText="1"/>
    </xf>
    <xf numFmtId="0" fontId="17" fillId="0" borderId="11" xfId="46" applyFill="1" applyBorder="1" applyAlignment="1">
      <alignment vertical="center" wrapText="1"/>
    </xf>
    <xf numFmtId="0" fontId="17" fillId="0" borderId="77" xfId="46" applyFill="1" applyBorder="1" applyAlignment="1">
      <alignment vertical="center" wrapText="1"/>
    </xf>
    <xf numFmtId="0" fontId="17" fillId="0" borderId="13" xfId="46" applyFill="1" applyBorder="1" applyAlignment="1">
      <alignment vertical="center" wrapText="1"/>
    </xf>
    <xf numFmtId="0" fontId="17" fillId="0" borderId="82" xfId="46" applyFill="1" applyBorder="1" applyAlignment="1">
      <alignment vertical="center" wrapText="1"/>
    </xf>
    <xf numFmtId="0" fontId="55" fillId="0" borderId="15" xfId="46" applyFont="1" applyFill="1" applyBorder="1" applyAlignment="1" applyProtection="1">
      <alignment horizontal="center" vertical="center" wrapText="1"/>
      <protection locked="0"/>
    </xf>
    <xf numFmtId="0" fontId="55" fillId="0" borderId="12" xfId="46" applyFont="1" applyFill="1" applyBorder="1" applyAlignment="1" applyProtection="1">
      <alignment horizontal="center" vertical="center" wrapText="1"/>
      <protection locked="0"/>
    </xf>
    <xf numFmtId="0" fontId="55" fillId="0" borderId="14" xfId="46" applyFont="1" applyFill="1" applyBorder="1" applyAlignment="1" applyProtection="1">
      <alignment horizontal="center" vertical="center" wrapText="1"/>
      <protection locked="0"/>
    </xf>
    <xf numFmtId="0" fontId="55" fillId="0" borderId="27" xfId="46" applyFont="1" applyFill="1" applyBorder="1" applyAlignment="1" applyProtection="1">
      <alignment horizontal="center" vertical="center" wrapText="1"/>
      <protection locked="0"/>
    </xf>
    <xf numFmtId="0" fontId="55" fillId="0" borderId="29" xfId="46" applyFont="1" applyFill="1" applyBorder="1" applyAlignment="1" applyProtection="1">
      <alignment horizontal="center" vertical="center" wrapText="1"/>
      <protection locked="0"/>
    </xf>
    <xf numFmtId="0" fontId="55" fillId="0" borderId="30" xfId="46" applyFont="1" applyFill="1" applyBorder="1" applyAlignment="1" applyProtection="1">
      <alignment horizontal="center" vertical="center" wrapText="1"/>
      <protection locked="0"/>
    </xf>
    <xf numFmtId="0" fontId="20" fillId="0" borderId="27" xfId="46" applyFont="1" applyFill="1" applyBorder="1" applyAlignment="1" applyProtection="1">
      <alignment horizontal="center" vertical="center" wrapText="1"/>
    </xf>
    <xf numFmtId="0" fontId="20" fillId="0" borderId="29" xfId="46" applyFont="1" applyFill="1" applyBorder="1" applyAlignment="1" applyProtection="1">
      <alignment horizontal="center" vertical="center" wrapText="1"/>
    </xf>
    <xf numFmtId="0" fontId="20" fillId="0" borderId="30" xfId="46" applyFont="1" applyFill="1" applyBorder="1" applyAlignment="1" applyProtection="1">
      <alignment horizontal="center" vertical="center" wrapText="1"/>
    </xf>
    <xf numFmtId="0" fontId="24" fillId="0" borderId="17" xfId="46" applyFont="1" applyFill="1" applyBorder="1" applyAlignment="1" applyProtection="1">
      <alignment horizontal="center" vertical="center"/>
    </xf>
    <xf numFmtId="0" fontId="24" fillId="0" borderId="18" xfId="46" applyFont="1" applyFill="1" applyBorder="1" applyAlignment="1" applyProtection="1">
      <alignment horizontal="center" vertical="center"/>
    </xf>
    <xf numFmtId="0" fontId="86" fillId="0" borderId="0" xfId="46" applyFont="1" applyFill="1" applyAlignment="1" applyProtection="1">
      <alignment horizontal="right" shrinkToFit="1"/>
    </xf>
    <xf numFmtId="38" fontId="50" fillId="0" borderId="0" xfId="46" applyNumberFormat="1" applyFont="1" applyFill="1" applyAlignment="1" applyProtection="1">
      <alignment horizontal="right" shrinkToFit="1"/>
    </xf>
    <xf numFmtId="0" fontId="50" fillId="0" borderId="0" xfId="46" applyFont="1" applyFill="1" applyAlignment="1">
      <alignment horizontal="right" shrinkToFit="1"/>
    </xf>
    <xf numFmtId="187" fontId="50" fillId="0" borderId="0" xfId="46" applyNumberFormat="1" applyFont="1" applyFill="1" applyAlignment="1" applyProtection="1">
      <alignment horizontal="center" shrinkToFit="1"/>
    </xf>
    <xf numFmtId="187" fontId="50" fillId="0" borderId="0" xfId="46" applyNumberFormat="1" applyFont="1" applyFill="1" applyAlignment="1">
      <alignment shrinkToFit="1"/>
    </xf>
    <xf numFmtId="0" fontId="51" fillId="0" borderId="17" xfId="46" applyFont="1" applyFill="1" applyBorder="1" applyAlignment="1" applyProtection="1">
      <alignment horizontal="center" vertical="center"/>
    </xf>
    <xf numFmtId="0" fontId="51" fillId="0" borderId="28" xfId="46" applyFont="1" applyFill="1" applyBorder="1" applyAlignment="1" applyProtection="1">
      <alignment horizontal="center" vertical="center"/>
    </xf>
    <xf numFmtId="0" fontId="51" fillId="0" borderId="18" xfId="46" applyFont="1" applyFill="1" applyBorder="1" applyAlignment="1" applyProtection="1">
      <alignment horizontal="center" vertical="center"/>
    </xf>
    <xf numFmtId="0" fontId="20" fillId="0" borderId="28" xfId="46" applyFont="1" applyFill="1" applyBorder="1" applyAlignment="1" applyProtection="1">
      <alignment horizontal="center" vertical="center" wrapText="1"/>
    </xf>
    <xf numFmtId="0" fontId="17" fillId="0" borderId="149" xfId="46" applyFill="1" applyBorder="1" applyAlignment="1" applyProtection="1">
      <alignment horizontal="center" vertical="center" wrapText="1"/>
    </xf>
    <xf numFmtId="0" fontId="20" fillId="0" borderId="18" xfId="46" applyFont="1" applyFill="1" applyBorder="1" applyAlignment="1" applyProtection="1">
      <alignment horizontal="center" vertical="center" wrapText="1"/>
    </xf>
    <xf numFmtId="0" fontId="20" fillId="0" borderId="54" xfId="46" applyFont="1" applyFill="1" applyBorder="1" applyAlignment="1" applyProtection="1">
      <alignment horizontal="center" wrapText="1"/>
    </xf>
    <xf numFmtId="0" fontId="20" fillId="0" borderId="11" xfId="46" applyFont="1" applyFill="1" applyBorder="1" applyAlignment="1" applyProtection="1">
      <alignment horizontal="center" vertical="center" wrapText="1"/>
    </xf>
    <xf numFmtId="0" fontId="11" fillId="0" borderId="0" xfId="0" applyFont="1" applyAlignment="1">
      <alignment horizontal="center" vertical="center"/>
    </xf>
    <xf numFmtId="0" fontId="12" fillId="0" borderId="17" xfId="0" applyFont="1" applyBorder="1" applyAlignment="1">
      <alignment horizontal="distributed" vertical="center"/>
    </xf>
    <xf numFmtId="0" fontId="12" fillId="0" borderId="18" xfId="0" applyFont="1" applyBorder="1" applyAlignment="1">
      <alignment horizontal="distributed" vertical="center"/>
    </xf>
    <xf numFmtId="0" fontId="12" fillId="24" borderId="19" xfId="0" applyFont="1" applyFill="1" applyBorder="1" applyAlignment="1" applyProtection="1">
      <alignment vertical="center"/>
      <protection locked="0"/>
    </xf>
    <xf numFmtId="0" fontId="12" fillId="0" borderId="172" xfId="0" applyFont="1" applyBorder="1" applyAlignment="1">
      <alignment horizontal="distributed" vertical="center" justifyLastLine="1"/>
    </xf>
    <xf numFmtId="0" fontId="12" fillId="0" borderId="173" xfId="0" applyFont="1" applyBorder="1" applyAlignment="1">
      <alignment horizontal="distributed" vertical="center" justifyLastLine="1"/>
    </xf>
    <xf numFmtId="0" fontId="12" fillId="0" borderId="112" xfId="0" applyFont="1" applyBorder="1" applyAlignment="1">
      <alignment horizontal="distributed" vertical="center" justifyLastLine="1"/>
    </xf>
    <xf numFmtId="0" fontId="12" fillId="0" borderId="27" xfId="0" applyFont="1" applyBorder="1" applyAlignment="1">
      <alignment horizontal="center" vertical="center" justifyLastLine="1"/>
    </xf>
    <xf numFmtId="0" fontId="12" fillId="0" borderId="29" xfId="0" applyFont="1" applyBorder="1" applyAlignment="1">
      <alignment horizontal="center" vertical="center" justifyLastLine="1"/>
    </xf>
    <xf numFmtId="0" fontId="12" fillId="0" borderId="30" xfId="0" applyFont="1" applyBorder="1" applyAlignment="1">
      <alignment horizontal="center" vertical="center" justifyLastLine="1"/>
    </xf>
    <xf numFmtId="0" fontId="12" fillId="25" borderId="15" xfId="0" applyFont="1" applyFill="1" applyBorder="1" applyAlignment="1">
      <alignment horizontal="center" vertical="center"/>
    </xf>
    <xf numFmtId="0" fontId="12" fillId="25" borderId="12" xfId="0" applyFont="1" applyFill="1" applyBorder="1" applyAlignment="1">
      <alignment horizontal="center" vertical="center"/>
    </xf>
    <xf numFmtId="0" fontId="12" fillId="25" borderId="14" xfId="0" applyFont="1" applyFill="1" applyBorder="1" applyAlignment="1">
      <alignment horizontal="center" vertical="center"/>
    </xf>
    <xf numFmtId="0" fontId="12" fillId="0" borderId="180" xfId="0" applyFont="1" applyBorder="1" applyAlignment="1">
      <alignment horizontal="center" vertical="center" justifyLastLine="1"/>
    </xf>
    <xf numFmtId="0" fontId="12" fillId="0" borderId="181" xfId="0" applyFont="1" applyBorder="1" applyAlignment="1">
      <alignment horizontal="center" vertical="center" justifyLastLine="1"/>
    </xf>
    <xf numFmtId="0" fontId="12" fillId="0" borderId="182" xfId="0" applyFont="1" applyBorder="1" applyAlignment="1">
      <alignment horizontal="center" vertical="center" justifyLastLine="1"/>
    </xf>
    <xf numFmtId="0" fontId="12" fillId="0" borderId="17" xfId="0" applyFont="1" applyBorder="1" applyAlignment="1">
      <alignment horizontal="center" vertical="center"/>
    </xf>
    <xf numFmtId="0" fontId="12" fillId="0" borderId="28" xfId="0" applyFont="1" applyBorder="1" applyAlignment="1">
      <alignment horizontal="center" vertical="center"/>
    </xf>
    <xf numFmtId="0" fontId="12" fillId="0" borderId="18" xfId="0" applyFont="1" applyBorder="1" applyAlignment="1">
      <alignment horizontal="center" vertical="center"/>
    </xf>
    <xf numFmtId="0" fontId="12" fillId="24" borderId="10" xfId="0" applyFont="1" applyFill="1" applyBorder="1" applyAlignment="1" applyProtection="1">
      <alignment horizontal="center" vertical="center"/>
      <protection locked="0"/>
    </xf>
    <xf numFmtId="0" fontId="12" fillId="24" borderId="16" xfId="0" applyFont="1" applyFill="1" applyBorder="1" applyAlignment="1" applyProtection="1">
      <alignment horizontal="center" vertical="center"/>
      <protection locked="0"/>
    </xf>
    <xf numFmtId="0" fontId="12" fillId="24" borderId="17" xfId="0" applyFont="1" applyFill="1" applyBorder="1" applyAlignment="1" applyProtection="1">
      <alignment horizontal="center" vertical="center"/>
      <protection locked="0"/>
    </xf>
    <xf numFmtId="0" fontId="12" fillId="24" borderId="18" xfId="0" applyFont="1" applyFill="1" applyBorder="1" applyAlignment="1" applyProtection="1">
      <alignment horizontal="center" vertical="center"/>
      <protection locked="0"/>
    </xf>
    <xf numFmtId="0" fontId="12" fillId="0" borderId="177" xfId="0" applyFont="1" applyBorder="1" applyAlignment="1">
      <alignment horizontal="center" vertical="center" wrapText="1" justifyLastLine="1"/>
    </xf>
    <xf numFmtId="0" fontId="12" fillId="0" borderId="178" xfId="0" applyFont="1" applyBorder="1" applyAlignment="1">
      <alignment horizontal="center" vertical="center" wrapText="1" justifyLastLine="1"/>
    </xf>
    <xf numFmtId="0" fontId="12" fillId="0" borderId="179" xfId="0" applyFont="1" applyBorder="1" applyAlignment="1">
      <alignment horizontal="center" vertical="center" wrapText="1" justifyLastLine="1"/>
    </xf>
    <xf numFmtId="0" fontId="12" fillId="25" borderId="27" xfId="0" applyFont="1" applyFill="1" applyBorder="1" applyAlignment="1">
      <alignment horizontal="center" vertical="center"/>
    </xf>
    <xf numFmtId="0" fontId="12" fillId="25" borderId="29" xfId="0" applyFont="1" applyFill="1" applyBorder="1" applyAlignment="1">
      <alignment horizontal="center" vertical="center"/>
    </xf>
    <xf numFmtId="0" fontId="12" fillId="25" borderId="30" xfId="0" applyFont="1" applyFill="1" applyBorder="1" applyAlignment="1">
      <alignment horizontal="center" vertical="center"/>
    </xf>
    <xf numFmtId="0" fontId="12" fillId="0" borderId="13" xfId="0" applyFont="1" applyBorder="1" applyAlignment="1">
      <alignment horizontal="distributed" vertical="center" justifyLastLine="1"/>
    </xf>
    <xf numFmtId="0" fontId="12" fillId="0" borderId="14" xfId="0" applyFont="1" applyBorder="1" applyAlignment="1">
      <alignment horizontal="distributed" vertical="center" justifyLastLine="1"/>
    </xf>
    <xf numFmtId="0" fontId="12" fillId="0" borderId="27" xfId="0" applyFont="1" applyBorder="1" applyAlignment="1">
      <alignment horizontal="center" vertical="center" textRotation="255"/>
    </xf>
    <xf numFmtId="0" fontId="12" fillId="0" borderId="29" xfId="0" applyFont="1" applyBorder="1" applyAlignment="1">
      <alignment horizontal="center" vertical="center" textRotation="255"/>
    </xf>
    <xf numFmtId="0" fontId="12" fillId="0" borderId="30" xfId="0" applyFont="1" applyBorder="1" applyAlignment="1">
      <alignment horizontal="center" vertical="center" textRotation="255"/>
    </xf>
    <xf numFmtId="0" fontId="12" fillId="0" borderId="27" xfId="0" applyFont="1" applyBorder="1" applyAlignment="1">
      <alignment horizontal="distributed" vertical="center" justifyLastLine="1"/>
    </xf>
    <xf numFmtId="0" fontId="12" fillId="0" borderId="29" xfId="0" applyFont="1" applyBorder="1" applyAlignment="1">
      <alignment horizontal="distributed" vertical="center" justifyLastLine="1"/>
    </xf>
    <xf numFmtId="0" fontId="12" fillId="0" borderId="30" xfId="0" applyFont="1" applyBorder="1" applyAlignment="1">
      <alignment horizontal="distributed" vertical="center" justifyLastLine="1"/>
    </xf>
    <xf numFmtId="0" fontId="12" fillId="0" borderId="174" xfId="0" applyFont="1" applyFill="1" applyBorder="1" applyAlignment="1" applyProtection="1">
      <alignment horizontal="center" vertical="center"/>
      <protection locked="0"/>
    </xf>
    <xf numFmtId="0" fontId="0" fillId="0" borderId="175" xfId="0" applyBorder="1">
      <alignment vertical="center"/>
    </xf>
    <xf numFmtId="0" fontId="0" fillId="0" borderId="176" xfId="0" applyBorder="1">
      <alignment vertical="center"/>
    </xf>
    <xf numFmtId="176" fontId="14" fillId="0" borderId="214" xfId="51" applyNumberFormat="1" applyFont="1" applyBorder="1" applyAlignment="1">
      <alignment horizontal="center" vertical="center" shrinkToFit="1"/>
    </xf>
    <xf numFmtId="176" fontId="14" fillId="0" borderId="215" xfId="51" applyNumberFormat="1" applyFont="1" applyBorder="1" applyAlignment="1">
      <alignment horizontal="center" vertical="center" shrinkToFit="1"/>
    </xf>
    <xf numFmtId="57" fontId="78" fillId="29" borderId="214" xfId="50" applyNumberFormat="1" applyFont="1" applyFill="1" applyBorder="1" applyAlignment="1" applyProtection="1">
      <alignment horizontal="center" vertical="center" shrinkToFit="1"/>
    </xf>
    <xf numFmtId="57" fontId="78" fillId="29" borderId="216" xfId="50" applyNumberFormat="1" applyFont="1" applyFill="1" applyBorder="1" applyAlignment="1" applyProtection="1">
      <alignment horizontal="center" vertical="center" shrinkToFit="1"/>
    </xf>
    <xf numFmtId="57" fontId="78" fillId="29" borderId="217" xfId="50" applyNumberFormat="1" applyFont="1" applyFill="1" applyBorder="1" applyAlignment="1" applyProtection="1">
      <alignment horizontal="center" vertical="center" shrinkToFit="1"/>
    </xf>
    <xf numFmtId="57" fontId="78" fillId="29" borderId="218" xfId="50" applyNumberFormat="1" applyFont="1" applyFill="1" applyBorder="1" applyAlignment="1" applyProtection="1">
      <alignment horizontal="center" vertical="center" shrinkToFit="1"/>
    </xf>
    <xf numFmtId="37" fontId="76" fillId="0" borderId="219" xfId="50" applyNumberFormat="1" applyFont="1" applyFill="1" applyBorder="1" applyAlignment="1" applyProtection="1">
      <alignment horizontal="center" vertical="center"/>
    </xf>
    <xf numFmtId="37" fontId="76" fillId="0" borderId="137" xfId="50" applyNumberFormat="1" applyFont="1" applyFill="1" applyBorder="1" applyAlignment="1" applyProtection="1">
      <alignment horizontal="center" vertical="center"/>
    </xf>
    <xf numFmtId="37" fontId="76" fillId="0" borderId="212" xfId="50" applyNumberFormat="1" applyFont="1" applyFill="1" applyBorder="1" applyAlignment="1" applyProtection="1">
      <alignment horizontal="center" vertical="center"/>
    </xf>
    <xf numFmtId="37" fontId="76" fillId="0" borderId="220" xfId="50" applyNumberFormat="1" applyFont="1" applyFill="1" applyBorder="1" applyAlignment="1" applyProtection="1">
      <alignment horizontal="center" vertical="center"/>
    </xf>
    <xf numFmtId="37" fontId="76" fillId="0" borderId="114" xfId="50" applyNumberFormat="1" applyFont="1" applyFill="1" applyBorder="1" applyAlignment="1" applyProtection="1">
      <alignment horizontal="center" vertical="center"/>
    </xf>
    <xf numFmtId="37" fontId="76" fillId="0" borderId="221" xfId="50" applyNumberFormat="1" applyFont="1" applyFill="1" applyBorder="1" applyAlignment="1" applyProtection="1">
      <alignment horizontal="center" vertical="center"/>
    </xf>
    <xf numFmtId="177" fontId="77" fillId="0" borderId="207" xfId="50" applyNumberFormat="1" applyFont="1" applyFill="1" applyBorder="1" applyAlignment="1" applyProtection="1">
      <alignment horizontal="right" vertical="center" shrinkToFit="1"/>
    </xf>
    <xf numFmtId="177" fontId="77" fillId="0" borderId="222" xfId="50" applyNumberFormat="1" applyFont="1" applyFill="1" applyBorder="1" applyAlignment="1" applyProtection="1">
      <alignment horizontal="right" vertical="center" shrinkToFit="1"/>
    </xf>
    <xf numFmtId="176" fontId="14" fillId="29" borderId="214" xfId="51" applyNumberFormat="1" applyFont="1" applyFill="1" applyBorder="1" applyAlignment="1">
      <alignment horizontal="center" vertical="center" shrinkToFit="1"/>
    </xf>
    <xf numFmtId="176" fontId="14" fillId="29" borderId="216" xfId="51" applyNumberFormat="1" applyFont="1" applyFill="1" applyBorder="1" applyAlignment="1">
      <alignment horizontal="center" vertical="center" shrinkToFit="1"/>
    </xf>
    <xf numFmtId="181" fontId="78" fillId="29" borderId="214" xfId="50" applyNumberFormat="1" applyFont="1" applyFill="1" applyBorder="1" applyAlignment="1" applyProtection="1">
      <alignment horizontal="center" vertical="center" shrinkToFit="1"/>
    </xf>
    <xf numFmtId="181" fontId="78" fillId="29" borderId="216" xfId="50" applyNumberFormat="1" applyFont="1" applyFill="1" applyBorder="1" applyAlignment="1" applyProtection="1">
      <alignment horizontal="center" vertical="center" shrinkToFit="1"/>
    </xf>
    <xf numFmtId="57" fontId="14" fillId="31" borderId="186" xfId="51" applyNumberFormat="1" applyFont="1" applyFill="1" applyBorder="1" applyAlignment="1">
      <alignment horizontal="center" vertical="center" shrinkToFit="1"/>
    </xf>
    <xf numFmtId="57" fontId="14" fillId="31" borderId="230" xfId="51" applyNumberFormat="1" applyFont="1" applyFill="1" applyBorder="1" applyAlignment="1">
      <alignment horizontal="center" vertical="center" shrinkToFit="1"/>
    </xf>
    <xf numFmtId="0" fontId="14" fillId="31" borderId="209" xfId="51" applyFont="1" applyFill="1" applyBorder="1" applyAlignment="1">
      <alignment horizontal="center" vertical="center" shrinkToFit="1"/>
    </xf>
    <xf numFmtId="0" fontId="14" fillId="31" borderId="231" xfId="51" applyFont="1" applyFill="1" applyBorder="1" applyAlignment="1">
      <alignment horizontal="center" vertical="center" shrinkToFit="1"/>
    </xf>
    <xf numFmtId="0" fontId="75" fillId="0" borderId="136" xfId="51" applyFont="1" applyBorder="1" applyAlignment="1">
      <alignment horizontal="center" vertical="center"/>
    </xf>
    <xf numFmtId="0" fontId="75" fillId="0" borderId="212" xfId="51" applyFont="1" applyBorder="1" applyAlignment="1">
      <alignment horizontal="center" vertical="center"/>
    </xf>
    <xf numFmtId="0" fontId="75" fillId="0" borderId="199" xfId="51" applyFont="1" applyBorder="1" applyAlignment="1">
      <alignment horizontal="center" vertical="center"/>
    </xf>
    <xf numFmtId="0" fontId="75" fillId="0" borderId="213" xfId="51" applyFont="1" applyBorder="1" applyAlignment="1">
      <alignment horizontal="center" vertical="center"/>
    </xf>
    <xf numFmtId="177" fontId="12" fillId="0" borderId="207" xfId="51" applyNumberFormat="1" applyFont="1" applyFill="1" applyBorder="1" applyAlignment="1">
      <alignment horizontal="right" vertical="center" shrinkToFit="1"/>
    </xf>
    <xf numFmtId="177" fontId="12" fillId="0" borderId="187" xfId="51" applyNumberFormat="1" applyFont="1" applyFill="1" applyBorder="1" applyAlignment="1">
      <alignment horizontal="right" vertical="center" shrinkToFit="1"/>
    </xf>
    <xf numFmtId="37" fontId="75" fillId="0" borderId="204" xfId="50" applyNumberFormat="1" applyFont="1" applyFill="1" applyBorder="1" applyAlignment="1" applyProtection="1">
      <alignment horizontal="center" vertical="center" textRotation="255"/>
    </xf>
    <xf numFmtId="0" fontId="1" fillId="0" borderId="205" xfId="57" applyFont="1" applyBorder="1" applyAlignment="1">
      <alignment horizontal="center" vertical="center"/>
    </xf>
    <xf numFmtId="0" fontId="1" fillId="0" borderId="206" xfId="57" applyFont="1" applyBorder="1" applyAlignment="1">
      <alignment horizontal="center" vertical="center"/>
    </xf>
    <xf numFmtId="186" fontId="14" fillId="31" borderId="210" xfId="51" applyNumberFormat="1" applyFont="1" applyFill="1" applyBorder="1" applyAlignment="1">
      <alignment horizontal="center" vertical="center" shrinkToFit="1"/>
    </xf>
    <xf numFmtId="57" fontId="14" fillId="31" borderId="210" xfId="51" applyNumberFormat="1" applyFont="1" applyFill="1" applyBorder="1" applyAlignment="1">
      <alignment horizontal="center" vertical="center" shrinkToFit="1"/>
    </xf>
    <xf numFmtId="0" fontId="14" fillId="31" borderId="211" xfId="51" applyFont="1" applyFill="1" applyBorder="1" applyAlignment="1">
      <alignment horizontal="center" vertical="center" shrinkToFit="1"/>
    </xf>
    <xf numFmtId="177" fontId="14" fillId="31" borderId="186" xfId="51" applyNumberFormat="1" applyFont="1" applyFill="1" applyBorder="1" applyAlignment="1">
      <alignment horizontal="right" vertical="center" shrinkToFit="1"/>
    </xf>
    <xf numFmtId="177" fontId="14" fillId="31" borderId="230" xfId="51" applyNumberFormat="1" applyFont="1" applyFill="1" applyBorder="1" applyAlignment="1">
      <alignment horizontal="right" vertical="center" shrinkToFit="1"/>
    </xf>
    <xf numFmtId="176" fontId="14" fillId="31" borderId="186" xfId="51" applyNumberFormat="1" applyFont="1" applyFill="1" applyBorder="1" applyAlignment="1">
      <alignment horizontal="center" vertical="center" shrinkToFit="1"/>
    </xf>
    <xf numFmtId="176" fontId="14" fillId="31" borderId="230" xfId="51" applyNumberFormat="1" applyFont="1" applyFill="1" applyBorder="1" applyAlignment="1">
      <alignment horizontal="center" vertical="center" shrinkToFit="1"/>
    </xf>
    <xf numFmtId="186" fontId="14" fillId="31" borderId="186" xfId="51" applyNumberFormat="1" applyFont="1" applyFill="1" applyBorder="1" applyAlignment="1">
      <alignment horizontal="center" vertical="center" shrinkToFit="1"/>
    </xf>
    <xf numFmtId="186" fontId="14" fillId="31" borderId="230" xfId="51" applyNumberFormat="1" applyFont="1" applyFill="1" applyBorder="1" applyAlignment="1">
      <alignment horizontal="center" vertical="center" shrinkToFit="1"/>
    </xf>
    <xf numFmtId="0" fontId="14" fillId="31" borderId="210" xfId="51" applyFont="1" applyFill="1" applyBorder="1" applyAlignment="1">
      <alignment horizontal="center" vertical="center" shrinkToFit="1"/>
    </xf>
    <xf numFmtId="177" fontId="14" fillId="31" borderId="210" xfId="51" applyNumberFormat="1" applyFont="1" applyFill="1" applyBorder="1" applyAlignment="1">
      <alignment horizontal="right" vertical="center" shrinkToFit="1"/>
    </xf>
    <xf numFmtId="176" fontId="14" fillId="31" borderId="210" xfId="51" applyNumberFormat="1" applyFont="1" applyFill="1" applyBorder="1" applyAlignment="1">
      <alignment horizontal="center" vertical="center" shrinkToFit="1"/>
    </xf>
    <xf numFmtId="0" fontId="14" fillId="31" borderId="186" xfId="51" applyFont="1" applyFill="1" applyBorder="1" applyAlignment="1">
      <alignment horizontal="center" vertical="center" shrinkToFit="1"/>
    </xf>
    <xf numFmtId="0" fontId="14" fillId="31" borderId="230" xfId="51" applyFont="1" applyFill="1" applyBorder="1" applyAlignment="1">
      <alignment horizontal="center" vertical="center" shrinkToFit="1"/>
    </xf>
    <xf numFmtId="176" fontId="14" fillId="31" borderId="207" xfId="51" applyNumberFormat="1" applyFont="1" applyFill="1" applyBorder="1" applyAlignment="1">
      <alignment horizontal="center" vertical="center" shrinkToFit="1"/>
    </xf>
    <xf numFmtId="186" fontId="14" fillId="31" borderId="207" xfId="51" applyNumberFormat="1" applyFont="1" applyFill="1" applyBorder="1" applyAlignment="1">
      <alignment horizontal="center" vertical="center" shrinkToFit="1"/>
    </xf>
    <xf numFmtId="57" fontId="14" fillId="31" borderId="207" xfId="51" applyNumberFormat="1" applyFont="1" applyFill="1" applyBorder="1" applyAlignment="1">
      <alignment horizontal="center" vertical="center" shrinkToFit="1"/>
    </xf>
    <xf numFmtId="0" fontId="14" fillId="31" borderId="208" xfId="51" applyFont="1" applyFill="1" applyBorder="1" applyAlignment="1">
      <alignment horizontal="center" vertical="center" shrinkToFit="1"/>
    </xf>
    <xf numFmtId="0" fontId="14" fillId="31" borderId="207" xfId="51" applyFont="1" applyFill="1" applyBorder="1" applyAlignment="1">
      <alignment horizontal="center" vertical="center" shrinkToFit="1"/>
    </xf>
    <xf numFmtId="177" fontId="14" fillId="31" borderId="207" xfId="51" applyNumberFormat="1" applyFont="1" applyFill="1" applyBorder="1" applyAlignment="1">
      <alignment horizontal="right" vertical="center" shrinkToFit="1"/>
    </xf>
    <xf numFmtId="0" fontId="75" fillId="0" borderId="204" xfId="57" applyFont="1" applyBorder="1" applyAlignment="1">
      <alignment horizontal="center" vertical="center" textRotation="255" shrinkToFit="1"/>
    </xf>
    <xf numFmtId="0" fontId="75" fillId="0" borderId="205" xfId="57" applyFont="1" applyBorder="1" applyAlignment="1">
      <alignment horizontal="center" vertical="center"/>
    </xf>
    <xf numFmtId="0" fontId="75" fillId="0" borderId="206" xfId="57" applyFont="1" applyBorder="1" applyAlignment="1">
      <alignment horizontal="center" vertical="center"/>
    </xf>
    <xf numFmtId="177" fontId="14" fillId="0" borderId="207" xfId="51" applyNumberFormat="1" applyFont="1" applyFill="1" applyBorder="1" applyAlignment="1">
      <alignment horizontal="right" vertical="center" shrinkToFit="1"/>
    </xf>
    <xf numFmtId="177" fontId="14" fillId="0" borderId="187" xfId="51" applyNumberFormat="1" applyFont="1" applyFill="1" applyBorder="1" applyAlignment="1">
      <alignment horizontal="right" vertical="center" shrinkToFit="1"/>
    </xf>
    <xf numFmtId="185" fontId="12" fillId="0" borderId="195" xfId="50" applyNumberFormat="1" applyFont="1" applyFill="1" applyBorder="1" applyAlignment="1" applyProtection="1">
      <alignment horizontal="center" vertical="center" shrinkToFit="1"/>
    </xf>
    <xf numFmtId="185" fontId="1" fillId="0" borderId="196" xfId="57" applyNumberFormat="1" applyFont="1" applyFill="1" applyBorder="1" applyAlignment="1">
      <alignment horizontal="center" vertical="center" shrinkToFit="1"/>
    </xf>
    <xf numFmtId="37" fontId="75" fillId="0" borderId="183" xfId="50" applyNumberFormat="1" applyFont="1" applyFill="1" applyBorder="1" applyAlignment="1" applyProtection="1">
      <alignment horizontal="center" vertical="center"/>
    </xf>
    <xf numFmtId="37" fontId="75" fillId="0" borderId="184" xfId="50" applyNumberFormat="1" applyFont="1" applyFill="1" applyBorder="1" applyAlignment="1" applyProtection="1">
      <alignment horizontal="center" vertical="center"/>
    </xf>
    <xf numFmtId="0" fontId="75" fillId="0" borderId="185" xfId="51" applyFont="1" applyFill="1" applyBorder="1" applyAlignment="1">
      <alignment vertical="center"/>
    </xf>
    <xf numFmtId="37" fontId="75" fillId="0" borderId="115" xfId="50" applyNumberFormat="1" applyFont="1" applyFill="1" applyBorder="1" applyAlignment="1" applyProtection="1">
      <alignment horizontal="center" vertical="center"/>
    </xf>
    <xf numFmtId="37" fontId="75" fillId="0" borderId="186" xfId="50" applyNumberFormat="1" applyFont="1" applyFill="1" applyBorder="1" applyAlignment="1" applyProtection="1">
      <alignment horizontal="center" vertical="center"/>
    </xf>
    <xf numFmtId="0" fontId="75" fillId="0" borderId="187" xfId="51" applyFont="1" applyFill="1" applyBorder="1" applyAlignment="1">
      <alignment vertical="center"/>
    </xf>
    <xf numFmtId="0" fontId="75" fillId="0" borderId="204" xfId="51" applyFont="1" applyBorder="1" applyAlignment="1">
      <alignment horizontal="center" vertical="center" textRotation="255" shrinkToFit="1"/>
    </xf>
    <xf numFmtId="0" fontId="3" fillId="0" borderId="205" xfId="57" applyFont="1" applyBorder="1" applyAlignment="1">
      <alignment horizontal="center" vertical="center" textRotation="255" shrinkToFit="1"/>
    </xf>
    <xf numFmtId="0" fontId="3" fillId="0" borderId="206" xfId="57" applyFont="1" applyBorder="1" applyAlignment="1">
      <alignment horizontal="center" vertical="center" textRotation="255" shrinkToFit="1"/>
    </xf>
    <xf numFmtId="37" fontId="75" fillId="0" borderId="190" xfId="50" applyNumberFormat="1" applyFont="1" applyFill="1" applyBorder="1" applyAlignment="1" applyProtection="1">
      <alignment horizontal="left" vertical="center" wrapText="1"/>
    </xf>
    <xf numFmtId="37" fontId="75" fillId="0" borderId="197" xfId="50" applyNumberFormat="1" applyFont="1" applyFill="1" applyBorder="1" applyAlignment="1" applyProtection="1">
      <alignment horizontal="left" vertical="center" wrapText="1"/>
    </xf>
    <xf numFmtId="0" fontId="75" fillId="0" borderId="187" xfId="51" applyFont="1" applyFill="1" applyBorder="1" applyAlignment="1">
      <alignment horizontal="center" vertical="center"/>
    </xf>
    <xf numFmtId="37" fontId="75" fillId="0" borderId="198" xfId="50" applyNumberFormat="1" applyFont="1" applyFill="1" applyBorder="1" applyAlignment="1" applyProtection="1">
      <alignment horizontal="center" vertical="center"/>
    </xf>
    <xf numFmtId="0" fontId="75" fillId="0" borderId="199" xfId="51" applyFont="1" applyFill="1" applyBorder="1" applyAlignment="1">
      <alignment horizontal="center" vertical="center"/>
    </xf>
    <xf numFmtId="37" fontId="25" fillId="0" borderId="192" xfId="50" applyNumberFormat="1" applyFont="1" applyFill="1" applyBorder="1" applyAlignment="1" applyProtection="1">
      <alignment horizontal="center" vertical="center" wrapText="1" shrinkToFit="1"/>
    </xf>
    <xf numFmtId="0" fontId="25" fillId="0" borderId="187" xfId="51" applyFont="1" applyFill="1" applyBorder="1" applyAlignment="1">
      <alignment horizontal="center" vertical="center" shrinkToFit="1"/>
    </xf>
    <xf numFmtId="37" fontId="75" fillId="0" borderId="192" xfId="50" applyNumberFormat="1" applyFont="1" applyFill="1" applyBorder="1" applyAlignment="1" applyProtection="1">
      <alignment horizontal="center" vertical="center"/>
    </xf>
    <xf numFmtId="0" fontId="3" fillId="0" borderId="187" xfId="57" applyFont="1" applyFill="1" applyBorder="1" applyAlignment="1">
      <alignment horizontal="center" vertical="center"/>
    </xf>
    <xf numFmtId="37" fontId="75" fillId="0" borderId="192" xfId="50" applyNumberFormat="1" applyFont="1" applyFill="1" applyBorder="1" applyAlignment="1" applyProtection="1">
      <alignment horizontal="center" vertical="center" shrinkToFit="1"/>
    </xf>
    <xf numFmtId="0" fontId="75" fillId="0" borderId="187" xfId="51" applyFont="1" applyFill="1" applyBorder="1" applyAlignment="1">
      <alignment horizontal="center" vertical="center" shrinkToFit="1"/>
    </xf>
    <xf numFmtId="37" fontId="75" fillId="0" borderId="188" xfId="50" applyNumberFormat="1" applyFont="1" applyFill="1" applyBorder="1" applyAlignment="1" applyProtection="1">
      <alignment horizontal="center" vertical="center"/>
    </xf>
    <xf numFmtId="37" fontId="75" fillId="0" borderId="189" xfId="50" applyNumberFormat="1" applyFont="1" applyFill="1" applyBorder="1" applyAlignment="1" applyProtection="1">
      <alignment horizontal="center" vertical="center"/>
    </xf>
    <xf numFmtId="0" fontId="3" fillId="0" borderId="189" xfId="57" applyFont="1" applyFill="1" applyBorder="1" applyAlignment="1">
      <alignment horizontal="center" vertical="center"/>
    </xf>
    <xf numFmtId="37" fontId="75" fillId="0" borderId="190" xfId="50" applyNumberFormat="1" applyFont="1" applyFill="1" applyBorder="1" applyAlignment="1" applyProtection="1">
      <alignment horizontal="center" vertical="center"/>
    </xf>
    <xf numFmtId="37" fontId="75" fillId="0" borderId="191" xfId="50" applyNumberFormat="1" applyFont="1" applyFill="1" applyBorder="1" applyAlignment="1" applyProtection="1">
      <alignment horizontal="center" vertical="center"/>
    </xf>
    <xf numFmtId="37" fontId="75" fillId="0" borderId="198" xfId="50" applyNumberFormat="1" applyFont="1" applyFill="1" applyBorder="1" applyAlignment="1" applyProtection="1">
      <alignment horizontal="center" vertical="center" shrinkToFit="1"/>
    </xf>
    <xf numFmtId="0" fontId="75" fillId="0" borderId="199" xfId="51" applyFont="1" applyFill="1" applyBorder="1" applyAlignment="1">
      <alignment horizontal="center" vertical="center" shrinkToFit="1"/>
    </xf>
    <xf numFmtId="185" fontId="12" fillId="0" borderId="202" xfId="50" applyNumberFormat="1" applyFont="1" applyFill="1" applyBorder="1" applyAlignment="1" applyProtection="1">
      <alignment horizontal="center" vertical="center" shrinkToFit="1"/>
    </xf>
    <xf numFmtId="185" fontId="1" fillId="0" borderId="203" xfId="57" applyNumberFormat="1" applyFont="1" applyFill="1" applyBorder="1" applyAlignment="1">
      <alignment horizontal="center" vertical="center" shrinkToFit="1"/>
    </xf>
    <xf numFmtId="37" fontId="75" fillId="0" borderId="189" xfId="50" applyNumberFormat="1" applyFont="1" applyFill="1" applyBorder="1" applyAlignment="1" applyProtection="1">
      <alignment horizontal="left" vertical="center" wrapText="1"/>
    </xf>
    <xf numFmtId="0" fontId="0" fillId="0" borderId="11" xfId="45" applyFont="1" applyFill="1" applyBorder="1" applyAlignment="1">
      <alignment horizontal="center" vertical="center" shrinkToFit="1"/>
    </xf>
    <xf numFmtId="0" fontId="0" fillId="0" borderId="0" xfId="45" applyFont="1" applyFill="1" applyBorder="1" applyAlignment="1">
      <alignment horizontal="center" vertical="center" shrinkToFit="1"/>
    </xf>
    <xf numFmtId="0" fontId="0" fillId="0" borderId="12" xfId="45" applyFont="1" applyFill="1" applyBorder="1" applyAlignment="1">
      <alignment horizontal="center" vertical="center" shrinkToFit="1"/>
    </xf>
  </cellXfs>
  <cellStyles count="6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桁区切り 3" xfId="36"/>
    <cellStyle name="桁区切り 4" xfId="6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55"/>
    <cellStyle name="標準 3" xfId="46"/>
    <cellStyle name="標準 4" xfId="53"/>
    <cellStyle name="標準 4 2" xfId="56"/>
    <cellStyle name="標準 4 3" xfId="57"/>
    <cellStyle name="標準 5" xfId="54"/>
    <cellStyle name="標準_002-申請額内訳（添付書類）" xfId="47"/>
    <cellStyle name="標準_④申請額内訳（添付書類）" xfId="48"/>
    <cellStyle name="標準_医療  収支予想  (医)公明会_収支予想" xfId="49"/>
    <cellStyle name="標準_駅前駐車場テント" xfId="59"/>
    <cellStyle name="標準_建築集計" xfId="58"/>
    <cellStyle name="標準_借入元利金償還額" xfId="50"/>
    <cellStyle name="標準_収支予想等" xfId="51"/>
    <cellStyle name="良い" xfId="52" builtinId="26" customBuiltin="1"/>
  </cellStyles>
  <dxfs count="4">
    <dxf>
      <font>
        <condense val="0"/>
        <extend val="0"/>
        <color indexed="9"/>
      </font>
      <fill>
        <patternFill>
          <bgColor indexed="10"/>
        </patternFill>
      </fill>
    </dxf>
    <dxf>
      <font>
        <condense val="0"/>
        <extend val="0"/>
        <color indexed="9"/>
      </font>
    </dxf>
    <dxf>
      <fill>
        <patternFill>
          <bgColor indexed="45"/>
        </patternFill>
      </fill>
    </dxf>
    <dxf>
      <fill>
        <patternFill>
          <bgColor indexed="45"/>
        </patternFill>
      </fill>
    </dxf>
  </dxfs>
  <tableStyles count="0" defaultTableStyle="TableStyleMedium2" defaultPivotStyle="PivotStyleLight16"/>
  <colors>
    <mruColors>
      <color rgb="FFFFFF99"/>
      <color rgb="FFCCFFFF"/>
      <color rgb="FFFF7C8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533400</xdr:colOff>
      <xdr:row>70</xdr:row>
      <xdr:rowOff>19050</xdr:rowOff>
    </xdr:from>
    <xdr:to>
      <xdr:col>1</xdr:col>
      <xdr:colOff>19051</xdr:colOff>
      <xdr:row>73</xdr:row>
      <xdr:rowOff>57150</xdr:rowOff>
    </xdr:to>
    <xdr:sp macro="" textlink="">
      <xdr:nvSpPr>
        <xdr:cNvPr id="2" name="フローチャート: 代替処理 1"/>
        <xdr:cNvSpPr/>
      </xdr:nvSpPr>
      <xdr:spPr bwMode="auto">
        <a:xfrm>
          <a:off x="533400" y="18059400"/>
          <a:ext cx="1819276" cy="742950"/>
        </a:xfrm>
        <a:prstGeom prst="flowChartAlternateProcess">
          <a:avLst/>
        </a:prstGeom>
        <a:solidFill>
          <a:srgbClr val="FFC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horzOverflow="clip" wrap="square" lIns="18288" tIns="0" rIns="0" bIns="0" rtlCol="0" anchor="t" upright="1"/>
        <a:lstStyle/>
        <a:p>
          <a:pPr algn="l"/>
          <a:r>
            <a:rPr kumimoji="1" lang="ja-JP" altLang="en-US" sz="4400"/>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142875</xdr:colOff>
      <xdr:row>25</xdr:row>
      <xdr:rowOff>9525</xdr:rowOff>
    </xdr:from>
    <xdr:to>
      <xdr:col>15</xdr:col>
      <xdr:colOff>209550</xdr:colOff>
      <xdr:row>26</xdr:row>
      <xdr:rowOff>19050</xdr:rowOff>
    </xdr:to>
    <xdr:grpSp>
      <xdr:nvGrpSpPr>
        <xdr:cNvPr id="52412" name="Group 11"/>
        <xdr:cNvGrpSpPr>
          <a:grpSpLocks/>
        </xdr:cNvGrpSpPr>
      </xdr:nvGrpSpPr>
      <xdr:grpSpPr bwMode="auto">
        <a:xfrm>
          <a:off x="647700" y="5124450"/>
          <a:ext cx="2695575" cy="219075"/>
          <a:chOff x="68" y="627"/>
          <a:chExt cx="283" cy="23"/>
        </a:xfrm>
      </xdr:grpSpPr>
      <xdr:sp macro="" textlink="">
        <xdr:nvSpPr>
          <xdr:cNvPr id="52425" name="Line 3"/>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6" name="Line 4"/>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7" name="Line 5"/>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19</xdr:row>
      <xdr:rowOff>19050</xdr:rowOff>
    </xdr:from>
    <xdr:to>
      <xdr:col>24</xdr:col>
      <xdr:colOff>9525</xdr:colOff>
      <xdr:row>20</xdr:row>
      <xdr:rowOff>19050</xdr:rowOff>
    </xdr:to>
    <xdr:grpSp>
      <xdr:nvGrpSpPr>
        <xdr:cNvPr id="52413" name="Group 10"/>
        <xdr:cNvGrpSpPr>
          <a:grpSpLocks/>
        </xdr:cNvGrpSpPr>
      </xdr:nvGrpSpPr>
      <xdr:grpSpPr bwMode="auto">
        <a:xfrm>
          <a:off x="857250" y="3876675"/>
          <a:ext cx="4257675" cy="209550"/>
          <a:chOff x="90" y="496"/>
          <a:chExt cx="447" cy="22"/>
        </a:xfrm>
      </xdr:grpSpPr>
      <xdr:sp macro="" textlink="">
        <xdr:nvSpPr>
          <xdr:cNvPr id="52422" name="Line 7"/>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3" name="Line 8"/>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4" name="Line 9"/>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3</xdr:col>
      <xdr:colOff>142875</xdr:colOff>
      <xdr:row>25</xdr:row>
      <xdr:rowOff>9525</xdr:rowOff>
    </xdr:from>
    <xdr:to>
      <xdr:col>15</xdr:col>
      <xdr:colOff>209550</xdr:colOff>
      <xdr:row>26</xdr:row>
      <xdr:rowOff>19050</xdr:rowOff>
    </xdr:to>
    <xdr:grpSp>
      <xdr:nvGrpSpPr>
        <xdr:cNvPr id="52414" name="Group 11"/>
        <xdr:cNvGrpSpPr>
          <a:grpSpLocks/>
        </xdr:cNvGrpSpPr>
      </xdr:nvGrpSpPr>
      <xdr:grpSpPr bwMode="auto">
        <a:xfrm>
          <a:off x="647700" y="5124450"/>
          <a:ext cx="2695575" cy="219075"/>
          <a:chOff x="68" y="627"/>
          <a:chExt cx="283" cy="23"/>
        </a:xfrm>
      </xdr:grpSpPr>
      <xdr:sp macro="" textlink="">
        <xdr:nvSpPr>
          <xdr:cNvPr id="52419" name="Line 3"/>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0" name="Line 4"/>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1" name="Line 5"/>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19</xdr:row>
      <xdr:rowOff>19050</xdr:rowOff>
    </xdr:from>
    <xdr:to>
      <xdr:col>24</xdr:col>
      <xdr:colOff>9525</xdr:colOff>
      <xdr:row>20</xdr:row>
      <xdr:rowOff>19050</xdr:rowOff>
    </xdr:to>
    <xdr:grpSp>
      <xdr:nvGrpSpPr>
        <xdr:cNvPr id="52415" name="Group 10"/>
        <xdr:cNvGrpSpPr>
          <a:grpSpLocks/>
        </xdr:cNvGrpSpPr>
      </xdr:nvGrpSpPr>
      <xdr:grpSpPr bwMode="auto">
        <a:xfrm>
          <a:off x="857250" y="3876675"/>
          <a:ext cx="4257675" cy="209550"/>
          <a:chOff x="90" y="496"/>
          <a:chExt cx="447" cy="22"/>
        </a:xfrm>
      </xdr:grpSpPr>
      <xdr:sp macro="" textlink="">
        <xdr:nvSpPr>
          <xdr:cNvPr id="52416" name="Line 7"/>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17" name="Line 8"/>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18" name="Line 9"/>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18</xdr:row>
      <xdr:rowOff>0</xdr:rowOff>
    </xdr:from>
    <xdr:to>
      <xdr:col>1</xdr:col>
      <xdr:colOff>0</xdr:colOff>
      <xdr:row>18</xdr:row>
      <xdr:rowOff>0</xdr:rowOff>
    </xdr:to>
    <xdr:sp macro="" textlink="">
      <xdr:nvSpPr>
        <xdr:cNvPr id="2" name="Line 1"/>
        <xdr:cNvSpPr>
          <a:spLocks noChangeShapeType="1"/>
        </xdr:cNvSpPr>
      </xdr:nvSpPr>
      <xdr:spPr bwMode="auto">
        <a:xfrm flipH="1">
          <a:off x="12382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18</xdr:row>
      <xdr:rowOff>0</xdr:rowOff>
    </xdr:from>
    <xdr:to>
      <xdr:col>20</xdr:col>
      <xdr:colOff>0</xdr:colOff>
      <xdr:row>18</xdr:row>
      <xdr:rowOff>0</xdr:rowOff>
    </xdr:to>
    <xdr:sp macro="" textlink="">
      <xdr:nvSpPr>
        <xdr:cNvPr id="3" name="Line 2"/>
        <xdr:cNvSpPr>
          <a:spLocks noChangeShapeType="1"/>
        </xdr:cNvSpPr>
      </xdr:nvSpPr>
      <xdr:spPr bwMode="auto">
        <a:xfrm flipH="1">
          <a:off x="1662112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18</xdr:row>
      <xdr:rowOff>0</xdr:rowOff>
    </xdr:from>
    <xdr:to>
      <xdr:col>20</xdr:col>
      <xdr:colOff>0</xdr:colOff>
      <xdr:row>18</xdr:row>
      <xdr:rowOff>0</xdr:rowOff>
    </xdr:to>
    <xdr:sp macro="" textlink="">
      <xdr:nvSpPr>
        <xdr:cNvPr id="4" name="Line 3"/>
        <xdr:cNvSpPr>
          <a:spLocks noChangeShapeType="1"/>
        </xdr:cNvSpPr>
      </xdr:nvSpPr>
      <xdr:spPr bwMode="auto">
        <a:xfrm>
          <a:off x="1662112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18</xdr:row>
      <xdr:rowOff>0</xdr:rowOff>
    </xdr:from>
    <xdr:to>
      <xdr:col>20</xdr:col>
      <xdr:colOff>0</xdr:colOff>
      <xdr:row>18</xdr:row>
      <xdr:rowOff>0</xdr:rowOff>
    </xdr:to>
    <xdr:sp macro="" textlink="">
      <xdr:nvSpPr>
        <xdr:cNvPr id="5" name="Line 4"/>
        <xdr:cNvSpPr>
          <a:spLocks noChangeShapeType="1"/>
        </xdr:cNvSpPr>
      </xdr:nvSpPr>
      <xdr:spPr bwMode="auto">
        <a:xfrm flipH="1">
          <a:off x="1662112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xdr:row>
      <xdr:rowOff>0</xdr:rowOff>
    </xdr:from>
    <xdr:to>
      <xdr:col>5</xdr:col>
      <xdr:colOff>0</xdr:colOff>
      <xdr:row>18</xdr:row>
      <xdr:rowOff>0</xdr:rowOff>
    </xdr:to>
    <xdr:sp macro="" textlink="">
      <xdr:nvSpPr>
        <xdr:cNvPr id="6" name="Line 5"/>
        <xdr:cNvSpPr>
          <a:spLocks noChangeShapeType="1"/>
        </xdr:cNvSpPr>
      </xdr:nvSpPr>
      <xdr:spPr bwMode="auto">
        <a:xfrm flipV="1">
          <a:off x="368617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xdr:row>
      <xdr:rowOff>0</xdr:rowOff>
    </xdr:from>
    <xdr:to>
      <xdr:col>5</xdr:col>
      <xdr:colOff>0</xdr:colOff>
      <xdr:row>18</xdr:row>
      <xdr:rowOff>0</xdr:rowOff>
    </xdr:to>
    <xdr:sp macro="" textlink="">
      <xdr:nvSpPr>
        <xdr:cNvPr id="7" name="Line 7"/>
        <xdr:cNvSpPr>
          <a:spLocks noChangeShapeType="1"/>
        </xdr:cNvSpPr>
      </xdr:nvSpPr>
      <xdr:spPr bwMode="auto">
        <a:xfrm flipV="1">
          <a:off x="368617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xdr:row>
      <xdr:rowOff>0</xdr:rowOff>
    </xdr:from>
    <xdr:to>
      <xdr:col>5</xdr:col>
      <xdr:colOff>0</xdr:colOff>
      <xdr:row>18</xdr:row>
      <xdr:rowOff>0</xdr:rowOff>
    </xdr:to>
    <xdr:sp macro="" textlink="">
      <xdr:nvSpPr>
        <xdr:cNvPr id="8" name="Line 8"/>
        <xdr:cNvSpPr>
          <a:spLocks noChangeShapeType="1"/>
        </xdr:cNvSpPr>
      </xdr:nvSpPr>
      <xdr:spPr bwMode="auto">
        <a:xfrm flipV="1">
          <a:off x="368617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xdr:row>
      <xdr:rowOff>0</xdr:rowOff>
    </xdr:from>
    <xdr:to>
      <xdr:col>5</xdr:col>
      <xdr:colOff>0</xdr:colOff>
      <xdr:row>18</xdr:row>
      <xdr:rowOff>0</xdr:rowOff>
    </xdr:to>
    <xdr:sp macro="" textlink="">
      <xdr:nvSpPr>
        <xdr:cNvPr id="9" name="Line 9"/>
        <xdr:cNvSpPr>
          <a:spLocks noChangeShapeType="1"/>
        </xdr:cNvSpPr>
      </xdr:nvSpPr>
      <xdr:spPr bwMode="auto">
        <a:xfrm flipV="1">
          <a:off x="368617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xdr:row>
      <xdr:rowOff>0</xdr:rowOff>
    </xdr:from>
    <xdr:to>
      <xdr:col>5</xdr:col>
      <xdr:colOff>0</xdr:colOff>
      <xdr:row>18</xdr:row>
      <xdr:rowOff>0</xdr:rowOff>
    </xdr:to>
    <xdr:sp macro="" textlink="">
      <xdr:nvSpPr>
        <xdr:cNvPr id="10" name="Line 10"/>
        <xdr:cNvSpPr>
          <a:spLocks noChangeShapeType="1"/>
        </xdr:cNvSpPr>
      </xdr:nvSpPr>
      <xdr:spPr bwMode="auto">
        <a:xfrm flipV="1">
          <a:off x="368617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xdr:row>
      <xdr:rowOff>0</xdr:rowOff>
    </xdr:from>
    <xdr:to>
      <xdr:col>5</xdr:col>
      <xdr:colOff>0</xdr:colOff>
      <xdr:row>18</xdr:row>
      <xdr:rowOff>0</xdr:rowOff>
    </xdr:to>
    <xdr:sp macro="" textlink="">
      <xdr:nvSpPr>
        <xdr:cNvPr id="11" name="Line 11"/>
        <xdr:cNvSpPr>
          <a:spLocks noChangeShapeType="1"/>
        </xdr:cNvSpPr>
      </xdr:nvSpPr>
      <xdr:spPr bwMode="auto">
        <a:xfrm flipV="1">
          <a:off x="368617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xdr:row>
      <xdr:rowOff>0</xdr:rowOff>
    </xdr:from>
    <xdr:to>
      <xdr:col>5</xdr:col>
      <xdr:colOff>0</xdr:colOff>
      <xdr:row>18</xdr:row>
      <xdr:rowOff>0</xdr:rowOff>
    </xdr:to>
    <xdr:sp macro="" textlink="">
      <xdr:nvSpPr>
        <xdr:cNvPr id="12" name="Line 12"/>
        <xdr:cNvSpPr>
          <a:spLocks noChangeShapeType="1"/>
        </xdr:cNvSpPr>
      </xdr:nvSpPr>
      <xdr:spPr bwMode="auto">
        <a:xfrm flipV="1">
          <a:off x="368617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18</xdr:row>
      <xdr:rowOff>0</xdr:rowOff>
    </xdr:from>
    <xdr:to>
      <xdr:col>20</xdr:col>
      <xdr:colOff>0</xdr:colOff>
      <xdr:row>18</xdr:row>
      <xdr:rowOff>0</xdr:rowOff>
    </xdr:to>
    <xdr:sp macro="" textlink="">
      <xdr:nvSpPr>
        <xdr:cNvPr id="13" name="Oval 13"/>
        <xdr:cNvSpPr>
          <a:spLocks noChangeArrowheads="1"/>
        </xdr:cNvSpPr>
      </xdr:nvSpPr>
      <xdr:spPr bwMode="auto">
        <a:xfrm>
          <a:off x="16621125" y="50482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0</xdr:colOff>
      <xdr:row>18</xdr:row>
      <xdr:rowOff>0</xdr:rowOff>
    </xdr:from>
    <xdr:to>
      <xdr:col>20</xdr:col>
      <xdr:colOff>0</xdr:colOff>
      <xdr:row>18</xdr:row>
      <xdr:rowOff>0</xdr:rowOff>
    </xdr:to>
    <xdr:sp macro="" textlink="">
      <xdr:nvSpPr>
        <xdr:cNvPr id="14" name="Line 14"/>
        <xdr:cNvSpPr>
          <a:spLocks noChangeShapeType="1"/>
        </xdr:cNvSpPr>
      </xdr:nvSpPr>
      <xdr:spPr bwMode="auto">
        <a:xfrm>
          <a:off x="16621125" y="504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17</xdr:row>
      <xdr:rowOff>0</xdr:rowOff>
    </xdr:from>
    <xdr:to>
      <xdr:col>15</xdr:col>
      <xdr:colOff>0</xdr:colOff>
      <xdr:row>17</xdr:row>
      <xdr:rowOff>0</xdr:rowOff>
    </xdr:to>
    <xdr:sp macro="" textlink="">
      <xdr:nvSpPr>
        <xdr:cNvPr id="15" name="Oval 15"/>
        <xdr:cNvSpPr>
          <a:spLocks noChangeArrowheads="1"/>
        </xdr:cNvSpPr>
      </xdr:nvSpPr>
      <xdr:spPr bwMode="auto">
        <a:xfrm>
          <a:off x="12172950" y="47815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0</xdr:colOff>
      <xdr:row>18</xdr:row>
      <xdr:rowOff>0</xdr:rowOff>
    </xdr:from>
    <xdr:to>
      <xdr:col>20</xdr:col>
      <xdr:colOff>0</xdr:colOff>
      <xdr:row>18</xdr:row>
      <xdr:rowOff>0</xdr:rowOff>
    </xdr:to>
    <xdr:sp macro="" textlink="">
      <xdr:nvSpPr>
        <xdr:cNvPr id="16" name="Oval 16"/>
        <xdr:cNvSpPr>
          <a:spLocks noChangeArrowheads="1"/>
        </xdr:cNvSpPr>
      </xdr:nvSpPr>
      <xdr:spPr bwMode="auto">
        <a:xfrm>
          <a:off x="16621125" y="50482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0</xdr:colOff>
      <xdr:row>18</xdr:row>
      <xdr:rowOff>0</xdr:rowOff>
    </xdr:from>
    <xdr:to>
      <xdr:col>20</xdr:col>
      <xdr:colOff>0</xdr:colOff>
      <xdr:row>18</xdr:row>
      <xdr:rowOff>0</xdr:rowOff>
    </xdr:to>
    <xdr:sp macro="" textlink="">
      <xdr:nvSpPr>
        <xdr:cNvPr id="17" name="Oval 17"/>
        <xdr:cNvSpPr>
          <a:spLocks noChangeArrowheads="1"/>
        </xdr:cNvSpPr>
      </xdr:nvSpPr>
      <xdr:spPr bwMode="auto">
        <a:xfrm>
          <a:off x="16621125" y="50482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9525</xdr:colOff>
      <xdr:row>13</xdr:row>
      <xdr:rowOff>0</xdr:rowOff>
    </xdr:from>
    <xdr:to>
      <xdr:col>16</xdr:col>
      <xdr:colOff>971550</xdr:colOff>
      <xdr:row>23</xdr:row>
      <xdr:rowOff>190500</xdr:rowOff>
    </xdr:to>
    <xdr:sp macro="" textlink="">
      <xdr:nvSpPr>
        <xdr:cNvPr id="48064" name="Line 14"/>
        <xdr:cNvSpPr>
          <a:spLocks noChangeShapeType="1"/>
        </xdr:cNvSpPr>
      </xdr:nvSpPr>
      <xdr:spPr bwMode="auto">
        <a:xfrm flipH="1">
          <a:off x="13535025" y="3152775"/>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13</xdr:row>
      <xdr:rowOff>19050</xdr:rowOff>
    </xdr:from>
    <xdr:to>
      <xdr:col>13</xdr:col>
      <xdr:colOff>952500</xdr:colOff>
      <xdr:row>23</xdr:row>
      <xdr:rowOff>180975</xdr:rowOff>
    </xdr:to>
    <xdr:sp macro="" textlink="">
      <xdr:nvSpPr>
        <xdr:cNvPr id="48065" name="Line 12"/>
        <xdr:cNvSpPr>
          <a:spLocks noChangeShapeType="1"/>
        </xdr:cNvSpPr>
      </xdr:nvSpPr>
      <xdr:spPr bwMode="auto">
        <a:xfrm flipH="1">
          <a:off x="10648950" y="3171825"/>
          <a:ext cx="942975" cy="2162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13</xdr:row>
      <xdr:rowOff>9525</xdr:rowOff>
    </xdr:from>
    <xdr:to>
      <xdr:col>7</xdr:col>
      <xdr:colOff>0</xdr:colOff>
      <xdr:row>24</xdr:row>
      <xdr:rowOff>0</xdr:rowOff>
    </xdr:to>
    <xdr:sp macro="" textlink="">
      <xdr:nvSpPr>
        <xdr:cNvPr id="48066" name="Line 264"/>
        <xdr:cNvSpPr>
          <a:spLocks noChangeShapeType="1"/>
        </xdr:cNvSpPr>
      </xdr:nvSpPr>
      <xdr:spPr bwMode="auto">
        <a:xfrm flipH="1">
          <a:off x="4914900" y="3162300"/>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24</xdr:row>
      <xdr:rowOff>0</xdr:rowOff>
    </xdr:to>
    <xdr:sp macro="" textlink="">
      <xdr:nvSpPr>
        <xdr:cNvPr id="48067" name="Line 265"/>
        <xdr:cNvSpPr>
          <a:spLocks noChangeShapeType="1"/>
        </xdr:cNvSpPr>
      </xdr:nvSpPr>
      <xdr:spPr bwMode="auto">
        <a:xfrm flipH="1">
          <a:off x="5829300" y="3162300"/>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13</xdr:row>
      <xdr:rowOff>19050</xdr:rowOff>
    </xdr:from>
    <xdr:to>
      <xdr:col>11</xdr:col>
      <xdr:colOff>914400</xdr:colOff>
      <xdr:row>23</xdr:row>
      <xdr:rowOff>180975</xdr:rowOff>
    </xdr:to>
    <xdr:sp macro="" textlink="">
      <xdr:nvSpPr>
        <xdr:cNvPr id="48068" name="Line 266"/>
        <xdr:cNvSpPr>
          <a:spLocks noChangeShapeType="1"/>
        </xdr:cNvSpPr>
      </xdr:nvSpPr>
      <xdr:spPr bwMode="auto">
        <a:xfrm flipH="1">
          <a:off x="8782050" y="3171825"/>
          <a:ext cx="895350" cy="2162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24</xdr:row>
      <xdr:rowOff>0</xdr:rowOff>
    </xdr:to>
    <xdr:sp macro="" textlink="">
      <xdr:nvSpPr>
        <xdr:cNvPr id="48069" name="Line 267"/>
        <xdr:cNvSpPr>
          <a:spLocks noChangeShapeType="1"/>
        </xdr:cNvSpPr>
      </xdr:nvSpPr>
      <xdr:spPr bwMode="auto">
        <a:xfrm flipH="1">
          <a:off x="4057650" y="3162300"/>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38100</xdr:colOff>
      <xdr:row>13</xdr:row>
      <xdr:rowOff>9525</xdr:rowOff>
    </xdr:from>
    <xdr:to>
      <xdr:col>15</xdr:col>
      <xdr:colOff>962025</xdr:colOff>
      <xdr:row>23</xdr:row>
      <xdr:rowOff>180975</xdr:rowOff>
    </xdr:to>
    <xdr:sp macro="" textlink="">
      <xdr:nvSpPr>
        <xdr:cNvPr id="48070" name="Line 268"/>
        <xdr:cNvSpPr>
          <a:spLocks noChangeShapeType="1"/>
        </xdr:cNvSpPr>
      </xdr:nvSpPr>
      <xdr:spPr bwMode="auto">
        <a:xfrm flipH="1">
          <a:off x="12601575" y="3162300"/>
          <a:ext cx="923925" cy="21717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32</xdr:row>
      <xdr:rowOff>19050</xdr:rowOff>
    </xdr:from>
    <xdr:to>
      <xdr:col>11</xdr:col>
      <xdr:colOff>1000125</xdr:colOff>
      <xdr:row>43</xdr:row>
      <xdr:rowOff>0</xdr:rowOff>
    </xdr:to>
    <xdr:sp macro="" textlink="">
      <xdr:nvSpPr>
        <xdr:cNvPr id="48071" name="Line 11"/>
        <xdr:cNvSpPr>
          <a:spLocks noChangeShapeType="1"/>
        </xdr:cNvSpPr>
      </xdr:nvSpPr>
      <xdr:spPr bwMode="auto">
        <a:xfrm flipH="1">
          <a:off x="8782050" y="6972300"/>
          <a:ext cx="895350" cy="2181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19050</xdr:colOff>
      <xdr:row>32</xdr:row>
      <xdr:rowOff>0</xdr:rowOff>
    </xdr:from>
    <xdr:to>
      <xdr:col>13</xdr:col>
      <xdr:colOff>0</xdr:colOff>
      <xdr:row>42</xdr:row>
      <xdr:rowOff>190500</xdr:rowOff>
    </xdr:to>
    <xdr:sp macro="" textlink="">
      <xdr:nvSpPr>
        <xdr:cNvPr id="48072" name="Line 12"/>
        <xdr:cNvSpPr>
          <a:spLocks noChangeShapeType="1"/>
        </xdr:cNvSpPr>
      </xdr:nvSpPr>
      <xdr:spPr bwMode="auto">
        <a:xfrm flipH="1">
          <a:off x="9696450" y="6953250"/>
          <a:ext cx="942975"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32</xdr:row>
      <xdr:rowOff>0</xdr:rowOff>
    </xdr:from>
    <xdr:to>
      <xdr:col>15</xdr:col>
      <xdr:colOff>0</xdr:colOff>
      <xdr:row>43</xdr:row>
      <xdr:rowOff>0</xdr:rowOff>
    </xdr:to>
    <xdr:sp macro="" textlink="">
      <xdr:nvSpPr>
        <xdr:cNvPr id="48073" name="Line 13"/>
        <xdr:cNvSpPr>
          <a:spLocks noChangeShapeType="1"/>
        </xdr:cNvSpPr>
      </xdr:nvSpPr>
      <xdr:spPr bwMode="auto">
        <a:xfrm flipH="1">
          <a:off x="11620500" y="6953250"/>
          <a:ext cx="942975" cy="2200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32</xdr:row>
      <xdr:rowOff>0</xdr:rowOff>
    </xdr:from>
    <xdr:to>
      <xdr:col>16</xdr:col>
      <xdr:colOff>971550</xdr:colOff>
      <xdr:row>42</xdr:row>
      <xdr:rowOff>190500</xdr:rowOff>
    </xdr:to>
    <xdr:sp macro="" textlink="">
      <xdr:nvSpPr>
        <xdr:cNvPr id="48074" name="Line 14"/>
        <xdr:cNvSpPr>
          <a:spLocks noChangeShapeType="1"/>
        </xdr:cNvSpPr>
      </xdr:nvSpPr>
      <xdr:spPr bwMode="auto">
        <a:xfrm flipH="1">
          <a:off x="13535025" y="6953250"/>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32</xdr:row>
      <xdr:rowOff>9525</xdr:rowOff>
    </xdr:from>
    <xdr:to>
      <xdr:col>7</xdr:col>
      <xdr:colOff>0</xdr:colOff>
      <xdr:row>43</xdr:row>
      <xdr:rowOff>0</xdr:rowOff>
    </xdr:to>
    <xdr:sp macro="" textlink="">
      <xdr:nvSpPr>
        <xdr:cNvPr id="48075" name="Line 264"/>
        <xdr:cNvSpPr>
          <a:spLocks noChangeShapeType="1"/>
        </xdr:cNvSpPr>
      </xdr:nvSpPr>
      <xdr:spPr bwMode="auto">
        <a:xfrm flipH="1">
          <a:off x="4914900" y="6962775"/>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32</xdr:row>
      <xdr:rowOff>9525</xdr:rowOff>
    </xdr:from>
    <xdr:to>
      <xdr:col>7</xdr:col>
      <xdr:colOff>895350</xdr:colOff>
      <xdr:row>43</xdr:row>
      <xdr:rowOff>0</xdr:rowOff>
    </xdr:to>
    <xdr:sp macro="" textlink="">
      <xdr:nvSpPr>
        <xdr:cNvPr id="48076" name="Line 265"/>
        <xdr:cNvSpPr>
          <a:spLocks noChangeShapeType="1"/>
        </xdr:cNvSpPr>
      </xdr:nvSpPr>
      <xdr:spPr bwMode="auto">
        <a:xfrm flipH="1">
          <a:off x="5829300" y="6962775"/>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0</xdr:rowOff>
    </xdr:from>
    <xdr:to>
      <xdr:col>12</xdr:col>
      <xdr:colOff>0</xdr:colOff>
      <xdr:row>42</xdr:row>
      <xdr:rowOff>190500</xdr:rowOff>
    </xdr:to>
    <xdr:sp macro="" textlink="">
      <xdr:nvSpPr>
        <xdr:cNvPr id="48077" name="Line 266"/>
        <xdr:cNvSpPr>
          <a:spLocks noChangeShapeType="1"/>
        </xdr:cNvSpPr>
      </xdr:nvSpPr>
      <xdr:spPr bwMode="auto">
        <a:xfrm flipH="1">
          <a:off x="8772525" y="6953250"/>
          <a:ext cx="90487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32</xdr:row>
      <xdr:rowOff>9525</xdr:rowOff>
    </xdr:from>
    <xdr:to>
      <xdr:col>6</xdr:col>
      <xdr:colOff>0</xdr:colOff>
      <xdr:row>43</xdr:row>
      <xdr:rowOff>0</xdr:rowOff>
    </xdr:to>
    <xdr:sp macro="" textlink="">
      <xdr:nvSpPr>
        <xdr:cNvPr id="48078" name="Line 267"/>
        <xdr:cNvSpPr>
          <a:spLocks noChangeShapeType="1"/>
        </xdr:cNvSpPr>
      </xdr:nvSpPr>
      <xdr:spPr bwMode="auto">
        <a:xfrm flipH="1">
          <a:off x="4057650" y="6962775"/>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9525</xdr:rowOff>
    </xdr:from>
    <xdr:to>
      <xdr:col>15</xdr:col>
      <xdr:colOff>0</xdr:colOff>
      <xdr:row>43</xdr:row>
      <xdr:rowOff>9525</xdr:rowOff>
    </xdr:to>
    <xdr:sp macro="" textlink="">
      <xdr:nvSpPr>
        <xdr:cNvPr id="48079" name="Line 268"/>
        <xdr:cNvSpPr>
          <a:spLocks noChangeShapeType="1"/>
        </xdr:cNvSpPr>
      </xdr:nvSpPr>
      <xdr:spPr bwMode="auto">
        <a:xfrm flipH="1">
          <a:off x="11601450" y="6962775"/>
          <a:ext cx="962025" cy="2200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9525</xdr:colOff>
      <xdr:row>13</xdr:row>
      <xdr:rowOff>0</xdr:rowOff>
    </xdr:from>
    <xdr:to>
      <xdr:col>16</xdr:col>
      <xdr:colOff>971550</xdr:colOff>
      <xdr:row>23</xdr:row>
      <xdr:rowOff>190500</xdr:rowOff>
    </xdr:to>
    <xdr:sp macro="" textlink="">
      <xdr:nvSpPr>
        <xdr:cNvPr id="48985" name="Line 14"/>
        <xdr:cNvSpPr>
          <a:spLocks noChangeShapeType="1"/>
        </xdr:cNvSpPr>
      </xdr:nvSpPr>
      <xdr:spPr bwMode="auto">
        <a:xfrm flipH="1">
          <a:off x="13535025" y="3152775"/>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13</xdr:row>
      <xdr:rowOff>19050</xdr:rowOff>
    </xdr:from>
    <xdr:to>
      <xdr:col>13</xdr:col>
      <xdr:colOff>952500</xdr:colOff>
      <xdr:row>23</xdr:row>
      <xdr:rowOff>180975</xdr:rowOff>
    </xdr:to>
    <xdr:sp macro="" textlink="">
      <xdr:nvSpPr>
        <xdr:cNvPr id="48986" name="Line 12"/>
        <xdr:cNvSpPr>
          <a:spLocks noChangeShapeType="1"/>
        </xdr:cNvSpPr>
      </xdr:nvSpPr>
      <xdr:spPr bwMode="auto">
        <a:xfrm flipH="1">
          <a:off x="10648950" y="3171825"/>
          <a:ext cx="942975" cy="2162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13</xdr:row>
      <xdr:rowOff>9525</xdr:rowOff>
    </xdr:from>
    <xdr:to>
      <xdr:col>7</xdr:col>
      <xdr:colOff>0</xdr:colOff>
      <xdr:row>24</xdr:row>
      <xdr:rowOff>0</xdr:rowOff>
    </xdr:to>
    <xdr:sp macro="" textlink="">
      <xdr:nvSpPr>
        <xdr:cNvPr id="48987" name="Line 264"/>
        <xdr:cNvSpPr>
          <a:spLocks noChangeShapeType="1"/>
        </xdr:cNvSpPr>
      </xdr:nvSpPr>
      <xdr:spPr bwMode="auto">
        <a:xfrm flipH="1">
          <a:off x="4914900" y="3162300"/>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24</xdr:row>
      <xdr:rowOff>0</xdr:rowOff>
    </xdr:to>
    <xdr:sp macro="" textlink="">
      <xdr:nvSpPr>
        <xdr:cNvPr id="48988" name="Line 265"/>
        <xdr:cNvSpPr>
          <a:spLocks noChangeShapeType="1"/>
        </xdr:cNvSpPr>
      </xdr:nvSpPr>
      <xdr:spPr bwMode="auto">
        <a:xfrm flipH="1">
          <a:off x="5829300" y="3162300"/>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13</xdr:row>
      <xdr:rowOff>19050</xdr:rowOff>
    </xdr:from>
    <xdr:to>
      <xdr:col>11</xdr:col>
      <xdr:colOff>914400</xdr:colOff>
      <xdr:row>23</xdr:row>
      <xdr:rowOff>180975</xdr:rowOff>
    </xdr:to>
    <xdr:sp macro="" textlink="">
      <xdr:nvSpPr>
        <xdr:cNvPr id="48989" name="Line 266"/>
        <xdr:cNvSpPr>
          <a:spLocks noChangeShapeType="1"/>
        </xdr:cNvSpPr>
      </xdr:nvSpPr>
      <xdr:spPr bwMode="auto">
        <a:xfrm flipH="1">
          <a:off x="8782050" y="3171825"/>
          <a:ext cx="895350" cy="2162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24</xdr:row>
      <xdr:rowOff>0</xdr:rowOff>
    </xdr:to>
    <xdr:sp macro="" textlink="">
      <xdr:nvSpPr>
        <xdr:cNvPr id="48990" name="Line 267"/>
        <xdr:cNvSpPr>
          <a:spLocks noChangeShapeType="1"/>
        </xdr:cNvSpPr>
      </xdr:nvSpPr>
      <xdr:spPr bwMode="auto">
        <a:xfrm flipH="1">
          <a:off x="4057650" y="3162300"/>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38100</xdr:colOff>
      <xdr:row>13</xdr:row>
      <xdr:rowOff>9525</xdr:rowOff>
    </xdr:from>
    <xdr:to>
      <xdr:col>15</xdr:col>
      <xdr:colOff>962025</xdr:colOff>
      <xdr:row>23</xdr:row>
      <xdr:rowOff>180975</xdr:rowOff>
    </xdr:to>
    <xdr:sp macro="" textlink="">
      <xdr:nvSpPr>
        <xdr:cNvPr id="48991" name="Line 268"/>
        <xdr:cNvSpPr>
          <a:spLocks noChangeShapeType="1"/>
        </xdr:cNvSpPr>
      </xdr:nvSpPr>
      <xdr:spPr bwMode="auto">
        <a:xfrm flipH="1">
          <a:off x="12601575" y="3162300"/>
          <a:ext cx="923925" cy="21717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32</xdr:row>
      <xdr:rowOff>19050</xdr:rowOff>
    </xdr:from>
    <xdr:to>
      <xdr:col>11</xdr:col>
      <xdr:colOff>1000125</xdr:colOff>
      <xdr:row>43</xdr:row>
      <xdr:rowOff>0</xdr:rowOff>
    </xdr:to>
    <xdr:sp macro="" textlink="">
      <xdr:nvSpPr>
        <xdr:cNvPr id="48992" name="Line 11"/>
        <xdr:cNvSpPr>
          <a:spLocks noChangeShapeType="1"/>
        </xdr:cNvSpPr>
      </xdr:nvSpPr>
      <xdr:spPr bwMode="auto">
        <a:xfrm flipH="1">
          <a:off x="8782050" y="6972300"/>
          <a:ext cx="895350" cy="2181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19050</xdr:colOff>
      <xdr:row>32</xdr:row>
      <xdr:rowOff>0</xdr:rowOff>
    </xdr:from>
    <xdr:to>
      <xdr:col>13</xdr:col>
      <xdr:colOff>0</xdr:colOff>
      <xdr:row>42</xdr:row>
      <xdr:rowOff>190500</xdr:rowOff>
    </xdr:to>
    <xdr:sp macro="" textlink="">
      <xdr:nvSpPr>
        <xdr:cNvPr id="48993" name="Line 12"/>
        <xdr:cNvSpPr>
          <a:spLocks noChangeShapeType="1"/>
        </xdr:cNvSpPr>
      </xdr:nvSpPr>
      <xdr:spPr bwMode="auto">
        <a:xfrm flipH="1">
          <a:off x="9696450" y="6953250"/>
          <a:ext cx="942975"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32</xdr:row>
      <xdr:rowOff>0</xdr:rowOff>
    </xdr:from>
    <xdr:to>
      <xdr:col>15</xdr:col>
      <xdr:colOff>0</xdr:colOff>
      <xdr:row>43</xdr:row>
      <xdr:rowOff>0</xdr:rowOff>
    </xdr:to>
    <xdr:sp macro="" textlink="">
      <xdr:nvSpPr>
        <xdr:cNvPr id="48994" name="Line 13"/>
        <xdr:cNvSpPr>
          <a:spLocks noChangeShapeType="1"/>
        </xdr:cNvSpPr>
      </xdr:nvSpPr>
      <xdr:spPr bwMode="auto">
        <a:xfrm flipH="1">
          <a:off x="11620500" y="6953250"/>
          <a:ext cx="942975" cy="2200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32</xdr:row>
      <xdr:rowOff>0</xdr:rowOff>
    </xdr:from>
    <xdr:to>
      <xdr:col>16</xdr:col>
      <xdr:colOff>971550</xdr:colOff>
      <xdr:row>42</xdr:row>
      <xdr:rowOff>190500</xdr:rowOff>
    </xdr:to>
    <xdr:sp macro="" textlink="">
      <xdr:nvSpPr>
        <xdr:cNvPr id="48995" name="Line 14"/>
        <xdr:cNvSpPr>
          <a:spLocks noChangeShapeType="1"/>
        </xdr:cNvSpPr>
      </xdr:nvSpPr>
      <xdr:spPr bwMode="auto">
        <a:xfrm flipH="1">
          <a:off x="13535025" y="6953250"/>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32</xdr:row>
      <xdr:rowOff>9525</xdr:rowOff>
    </xdr:from>
    <xdr:to>
      <xdr:col>7</xdr:col>
      <xdr:colOff>0</xdr:colOff>
      <xdr:row>43</xdr:row>
      <xdr:rowOff>0</xdr:rowOff>
    </xdr:to>
    <xdr:sp macro="" textlink="">
      <xdr:nvSpPr>
        <xdr:cNvPr id="48996" name="Line 264"/>
        <xdr:cNvSpPr>
          <a:spLocks noChangeShapeType="1"/>
        </xdr:cNvSpPr>
      </xdr:nvSpPr>
      <xdr:spPr bwMode="auto">
        <a:xfrm flipH="1">
          <a:off x="4914900" y="6962775"/>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32</xdr:row>
      <xdr:rowOff>9525</xdr:rowOff>
    </xdr:from>
    <xdr:to>
      <xdr:col>7</xdr:col>
      <xdr:colOff>895350</xdr:colOff>
      <xdr:row>43</xdr:row>
      <xdr:rowOff>0</xdr:rowOff>
    </xdr:to>
    <xdr:sp macro="" textlink="">
      <xdr:nvSpPr>
        <xdr:cNvPr id="48997" name="Line 265"/>
        <xdr:cNvSpPr>
          <a:spLocks noChangeShapeType="1"/>
        </xdr:cNvSpPr>
      </xdr:nvSpPr>
      <xdr:spPr bwMode="auto">
        <a:xfrm flipH="1">
          <a:off x="5829300" y="6962775"/>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0</xdr:rowOff>
    </xdr:from>
    <xdr:to>
      <xdr:col>12</xdr:col>
      <xdr:colOff>0</xdr:colOff>
      <xdr:row>42</xdr:row>
      <xdr:rowOff>190500</xdr:rowOff>
    </xdr:to>
    <xdr:sp macro="" textlink="">
      <xdr:nvSpPr>
        <xdr:cNvPr id="48998" name="Line 266"/>
        <xdr:cNvSpPr>
          <a:spLocks noChangeShapeType="1"/>
        </xdr:cNvSpPr>
      </xdr:nvSpPr>
      <xdr:spPr bwMode="auto">
        <a:xfrm flipH="1">
          <a:off x="8772525" y="6953250"/>
          <a:ext cx="90487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32</xdr:row>
      <xdr:rowOff>9525</xdr:rowOff>
    </xdr:from>
    <xdr:to>
      <xdr:col>6</xdr:col>
      <xdr:colOff>0</xdr:colOff>
      <xdr:row>43</xdr:row>
      <xdr:rowOff>0</xdr:rowOff>
    </xdr:to>
    <xdr:sp macro="" textlink="">
      <xdr:nvSpPr>
        <xdr:cNvPr id="48999" name="Line 267"/>
        <xdr:cNvSpPr>
          <a:spLocks noChangeShapeType="1"/>
        </xdr:cNvSpPr>
      </xdr:nvSpPr>
      <xdr:spPr bwMode="auto">
        <a:xfrm flipH="1">
          <a:off x="4057650" y="6962775"/>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9525</xdr:rowOff>
    </xdr:from>
    <xdr:to>
      <xdr:col>15</xdr:col>
      <xdr:colOff>0</xdr:colOff>
      <xdr:row>43</xdr:row>
      <xdr:rowOff>9525</xdr:rowOff>
    </xdr:to>
    <xdr:sp macro="" textlink="">
      <xdr:nvSpPr>
        <xdr:cNvPr id="49000" name="Line 268"/>
        <xdr:cNvSpPr>
          <a:spLocks noChangeShapeType="1"/>
        </xdr:cNvSpPr>
      </xdr:nvSpPr>
      <xdr:spPr bwMode="auto">
        <a:xfrm flipH="1">
          <a:off x="11601450" y="6962775"/>
          <a:ext cx="962025" cy="2200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15.bin"/><Relationship Id="rId4" Type="http://schemas.openxmlformats.org/officeDocument/2006/relationships/comments" Target="../comments4.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16.bin"/><Relationship Id="rId4" Type="http://schemas.openxmlformats.org/officeDocument/2006/relationships/comments" Target="../comments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44"/>
  <sheetViews>
    <sheetView tabSelected="1" workbookViewId="0">
      <selection activeCell="A2" sqref="A2"/>
    </sheetView>
  </sheetViews>
  <sheetFormatPr defaultRowHeight="13.5"/>
  <cols>
    <col min="1" max="2" width="3.625" style="161" customWidth="1"/>
    <col min="3" max="3" width="4.375" style="161" customWidth="1"/>
    <col min="4" max="11" width="9.125" style="161" customWidth="1"/>
    <col min="12" max="13" width="8.375" style="241" customWidth="1"/>
    <col min="14" max="16384" width="9" style="161"/>
  </cols>
  <sheetData>
    <row r="1" spans="1:15" ht="38.25" customHeight="1" thickBot="1">
      <c r="A1" s="828" t="s">
        <v>902</v>
      </c>
      <c r="B1" s="829"/>
      <c r="C1" s="829"/>
      <c r="D1" s="829"/>
      <c r="E1" s="829"/>
      <c r="F1" s="829"/>
      <c r="G1" s="829"/>
      <c r="H1" s="829"/>
      <c r="I1" s="829"/>
      <c r="J1" s="829"/>
      <c r="K1" s="829"/>
      <c r="L1" s="829"/>
      <c r="M1" s="829"/>
    </row>
    <row r="2" spans="1:15" ht="28.5" customHeight="1" thickBot="1">
      <c r="A2" s="193" t="s">
        <v>31</v>
      </c>
      <c r="B2" s="194" t="s">
        <v>260</v>
      </c>
      <c r="C2" s="195"/>
      <c r="D2" s="195"/>
      <c r="E2" s="195"/>
      <c r="F2" s="195"/>
      <c r="G2" s="195"/>
      <c r="H2" s="195"/>
      <c r="I2" s="195"/>
      <c r="J2" s="195"/>
      <c r="K2" s="195"/>
      <c r="L2" s="196" t="s">
        <v>261</v>
      </c>
      <c r="M2" s="197" t="s">
        <v>262</v>
      </c>
    </row>
    <row r="3" spans="1:15" ht="23.1" customHeight="1" thickTop="1">
      <c r="A3" s="198">
        <v>1</v>
      </c>
      <c r="B3" s="199" t="s">
        <v>693</v>
      </c>
      <c r="C3" s="200"/>
      <c r="D3" s="201"/>
      <c r="E3" s="201"/>
      <c r="F3" s="201"/>
      <c r="G3" s="201"/>
      <c r="H3" s="201"/>
      <c r="I3" s="201"/>
      <c r="J3" s="201"/>
      <c r="K3" s="201"/>
      <c r="L3" s="202" t="s">
        <v>754</v>
      </c>
      <c r="M3" s="203"/>
      <c r="N3" s="161" t="s">
        <v>755</v>
      </c>
    </row>
    <row r="4" spans="1:15" ht="23.1" customHeight="1">
      <c r="A4" s="577"/>
      <c r="B4" s="204" t="s">
        <v>32</v>
      </c>
      <c r="C4" s="205" t="s">
        <v>263</v>
      </c>
      <c r="D4" s="205"/>
      <c r="E4" s="205"/>
      <c r="F4" s="205"/>
      <c r="G4" s="206"/>
      <c r="H4" s="541"/>
      <c r="I4" s="541"/>
      <c r="J4" s="541"/>
      <c r="K4" s="541"/>
      <c r="L4" s="207" t="s">
        <v>33</v>
      </c>
      <c r="M4" s="208"/>
    </row>
    <row r="5" spans="1:15" ht="23.1" customHeight="1">
      <c r="A5" s="209">
        <v>2</v>
      </c>
      <c r="B5" s="210" t="s">
        <v>265</v>
      </c>
      <c r="C5" s="211"/>
      <c r="D5" s="212"/>
      <c r="E5" s="212"/>
      <c r="F5" s="212"/>
      <c r="G5" s="212"/>
      <c r="H5" s="212"/>
      <c r="I5" s="212"/>
      <c r="J5" s="212"/>
      <c r="K5" s="212"/>
      <c r="L5" s="213" t="s">
        <v>754</v>
      </c>
      <c r="M5" s="214"/>
    </row>
    <row r="6" spans="1:15" ht="23.1" customHeight="1">
      <c r="A6" s="215"/>
      <c r="B6" s="204" t="s">
        <v>401</v>
      </c>
      <c r="C6" s="172" t="s">
        <v>34</v>
      </c>
      <c r="D6" s="173"/>
      <c r="E6" s="216"/>
      <c r="F6" s="216"/>
      <c r="G6" s="216"/>
      <c r="H6" s="216"/>
      <c r="I6" s="216"/>
      <c r="J6" s="216"/>
      <c r="K6" s="216"/>
      <c r="L6" s="207" t="s">
        <v>402</v>
      </c>
      <c r="M6" s="217"/>
      <c r="O6" s="161" t="s">
        <v>444</v>
      </c>
    </row>
    <row r="7" spans="1:15" ht="23.1" customHeight="1">
      <c r="A7" s="215"/>
      <c r="B7" s="288" t="s">
        <v>41</v>
      </c>
      <c r="C7" s="289" t="s">
        <v>694</v>
      </c>
      <c r="D7" s="290"/>
      <c r="E7" s="290"/>
      <c r="F7" s="290"/>
      <c r="G7" s="290"/>
      <c r="H7" s="290"/>
      <c r="I7" s="290"/>
      <c r="J7" s="290"/>
      <c r="K7" s="216"/>
      <c r="L7" s="207" t="s">
        <v>33</v>
      </c>
      <c r="M7" s="217"/>
    </row>
    <row r="8" spans="1:15" ht="23.1" customHeight="1">
      <c r="A8" s="209">
        <v>3</v>
      </c>
      <c r="B8" s="210" t="s">
        <v>591</v>
      </c>
      <c r="C8" s="211"/>
      <c r="D8" s="212"/>
      <c r="E8" s="212"/>
      <c r="F8" s="212"/>
      <c r="G8" s="212"/>
      <c r="H8" s="212"/>
      <c r="I8" s="212"/>
      <c r="J8" s="212"/>
      <c r="K8" s="212"/>
      <c r="L8" s="213" t="s">
        <v>754</v>
      </c>
      <c r="M8" s="214"/>
    </row>
    <row r="9" spans="1:15" ht="23.1" customHeight="1">
      <c r="A9" s="198"/>
      <c r="B9" s="204" t="s">
        <v>32</v>
      </c>
      <c r="C9" s="436" t="s">
        <v>774</v>
      </c>
      <c r="D9" s="743"/>
      <c r="E9" s="743"/>
      <c r="F9" s="743"/>
      <c r="G9" s="743"/>
      <c r="H9" s="743"/>
      <c r="I9" s="743"/>
      <c r="J9" s="743"/>
      <c r="K9" s="743"/>
      <c r="L9" s="207" t="s">
        <v>33</v>
      </c>
      <c r="M9" s="208"/>
    </row>
    <row r="10" spans="1:15" ht="23.1" customHeight="1">
      <c r="A10" s="198"/>
      <c r="B10" s="204" t="s">
        <v>41</v>
      </c>
      <c r="C10" s="436" t="s">
        <v>775</v>
      </c>
      <c r="D10" s="743"/>
      <c r="E10" s="743"/>
      <c r="F10" s="743"/>
      <c r="G10" s="743"/>
      <c r="H10" s="743"/>
      <c r="I10" s="743"/>
      <c r="J10" s="743"/>
      <c r="K10" s="743"/>
      <c r="L10" s="207" t="s">
        <v>33</v>
      </c>
      <c r="M10" s="208"/>
    </row>
    <row r="11" spans="1:15" ht="23.1" customHeight="1">
      <c r="A11" s="198"/>
      <c r="B11" s="204" t="s">
        <v>602</v>
      </c>
      <c r="C11" s="833" t="s">
        <v>560</v>
      </c>
      <c r="D11" s="834"/>
      <c r="E11" s="834"/>
      <c r="F11" s="834"/>
      <c r="G11" s="834"/>
      <c r="H11" s="834"/>
      <c r="I11" s="834"/>
      <c r="J11" s="834"/>
      <c r="K11" s="835"/>
      <c r="L11" s="207" t="s">
        <v>33</v>
      </c>
      <c r="M11" s="208"/>
    </row>
    <row r="12" spans="1:15" ht="23.1" customHeight="1">
      <c r="A12" s="215"/>
      <c r="B12" s="204" t="s">
        <v>603</v>
      </c>
      <c r="C12" s="436" t="s">
        <v>776</v>
      </c>
      <c r="D12" s="743"/>
      <c r="E12" s="743"/>
      <c r="F12" s="743"/>
      <c r="G12" s="743"/>
      <c r="H12" s="743"/>
      <c r="I12" s="743"/>
      <c r="J12" s="743"/>
      <c r="K12" s="743"/>
      <c r="L12" s="207" t="s">
        <v>40</v>
      </c>
      <c r="M12" s="208"/>
    </row>
    <row r="13" spans="1:15" ht="23.1" customHeight="1">
      <c r="A13" s="215"/>
      <c r="B13" s="204" t="s">
        <v>604</v>
      </c>
      <c r="C13" s="172" t="s">
        <v>620</v>
      </c>
      <c r="D13" s="173"/>
      <c r="E13" s="216"/>
      <c r="F13" s="216"/>
      <c r="G13" s="216"/>
      <c r="H13" s="216"/>
      <c r="I13" s="216"/>
      <c r="J13" s="216"/>
      <c r="K13" s="216"/>
      <c r="L13" s="207" t="s">
        <v>42</v>
      </c>
      <c r="M13" s="208"/>
    </row>
    <row r="14" spans="1:15" ht="22.5" customHeight="1">
      <c r="A14" s="215"/>
      <c r="B14" s="204" t="s">
        <v>605</v>
      </c>
      <c r="C14" s="830" t="s">
        <v>633</v>
      </c>
      <c r="D14" s="831"/>
      <c r="E14" s="831"/>
      <c r="F14" s="831"/>
      <c r="G14" s="831"/>
      <c r="H14" s="831"/>
      <c r="I14" s="831"/>
      <c r="J14" s="831"/>
      <c r="K14" s="832"/>
      <c r="L14" s="207" t="s">
        <v>37</v>
      </c>
      <c r="M14" s="208"/>
    </row>
    <row r="15" spans="1:15" ht="22.5" customHeight="1">
      <c r="A15" s="215"/>
      <c r="B15" s="204" t="s">
        <v>606</v>
      </c>
      <c r="C15" s="614" t="s">
        <v>592</v>
      </c>
      <c r="D15" s="615"/>
      <c r="E15" s="615"/>
      <c r="F15" s="615"/>
      <c r="G15" s="615"/>
      <c r="H15" s="615"/>
      <c r="I15" s="615"/>
      <c r="J15" s="615"/>
      <c r="K15" s="615"/>
      <c r="L15" s="207" t="s">
        <v>492</v>
      </c>
      <c r="M15" s="208"/>
    </row>
    <row r="16" spans="1:15" s="611" customFormat="1" ht="22.5" customHeight="1">
      <c r="A16" s="646"/>
      <c r="B16" s="288" t="s">
        <v>443</v>
      </c>
      <c r="C16" s="830" t="s">
        <v>685</v>
      </c>
      <c r="D16" s="831"/>
      <c r="E16" s="831"/>
      <c r="F16" s="831"/>
      <c r="G16" s="831"/>
      <c r="H16" s="831"/>
      <c r="I16" s="831"/>
      <c r="J16" s="831"/>
      <c r="K16" s="832"/>
      <c r="L16" s="378" t="s">
        <v>33</v>
      </c>
      <c r="M16" s="545"/>
    </row>
    <row r="17" spans="1:13" ht="22.5" customHeight="1">
      <c r="A17" s="215"/>
      <c r="B17" s="204" t="s">
        <v>477</v>
      </c>
      <c r="C17" s="830" t="s">
        <v>619</v>
      </c>
      <c r="D17" s="831"/>
      <c r="E17" s="831"/>
      <c r="F17" s="831"/>
      <c r="G17" s="831"/>
      <c r="H17" s="831"/>
      <c r="I17" s="831"/>
      <c r="J17" s="831"/>
      <c r="K17" s="832"/>
      <c r="L17" s="207" t="s">
        <v>33</v>
      </c>
      <c r="M17" s="208"/>
    </row>
    <row r="18" spans="1:13" ht="23.1" customHeight="1">
      <c r="A18" s="642"/>
      <c r="B18" s="204" t="s">
        <v>656</v>
      </c>
      <c r="C18" s="616" t="s">
        <v>615</v>
      </c>
      <c r="D18" s="290"/>
      <c r="E18" s="290"/>
      <c r="F18" s="290"/>
      <c r="G18" s="290"/>
      <c r="H18" s="290"/>
      <c r="I18" s="290"/>
      <c r="J18" s="290"/>
      <c r="K18" s="290"/>
      <c r="L18" s="207" t="s">
        <v>33</v>
      </c>
      <c r="M18" s="208"/>
    </row>
    <row r="19" spans="1:13" ht="23.1" customHeight="1">
      <c r="A19" s="198">
        <v>4</v>
      </c>
      <c r="B19" s="223" t="s">
        <v>586</v>
      </c>
      <c r="C19" s="617"/>
      <c r="D19" s="617"/>
      <c r="E19" s="617"/>
      <c r="F19" s="617"/>
      <c r="G19" s="617"/>
      <c r="H19" s="617"/>
      <c r="I19" s="617"/>
      <c r="J19" s="617"/>
      <c r="K19" s="617"/>
      <c r="L19" s="202" t="s">
        <v>754</v>
      </c>
      <c r="M19" s="203"/>
    </row>
    <row r="20" spans="1:13" s="28" customFormat="1" ht="23.1" customHeight="1">
      <c r="A20" s="643"/>
      <c r="B20" s="204" t="s">
        <v>32</v>
      </c>
      <c r="C20" s="289" t="s">
        <v>651</v>
      </c>
      <c r="D20" s="290"/>
      <c r="E20" s="290"/>
      <c r="F20" s="290"/>
      <c r="G20" s="290"/>
      <c r="H20" s="290"/>
      <c r="I20" s="290"/>
      <c r="J20" s="290"/>
      <c r="K20" s="290"/>
      <c r="L20" s="378" t="s">
        <v>572</v>
      </c>
      <c r="M20" s="545"/>
    </row>
    <row r="21" spans="1:13" s="28" customFormat="1" ht="23.1" customHeight="1">
      <c r="A21" s="643"/>
      <c r="B21" s="204" t="s">
        <v>41</v>
      </c>
      <c r="C21" s="289" t="s">
        <v>695</v>
      </c>
      <c r="D21" s="290"/>
      <c r="E21" s="290"/>
      <c r="F21" s="290"/>
      <c r="G21" s="290"/>
      <c r="H21" s="290"/>
      <c r="I21" s="290"/>
      <c r="J21" s="290"/>
      <c r="K21" s="290"/>
      <c r="L21" s="378" t="s">
        <v>33</v>
      </c>
      <c r="M21" s="545"/>
    </row>
    <row r="22" spans="1:13" ht="23.1" customHeight="1">
      <c r="A22" s="209">
        <v>5</v>
      </c>
      <c r="B22" s="224" t="s">
        <v>266</v>
      </c>
      <c r="C22" s="225"/>
      <c r="D22" s="225"/>
      <c r="E22" s="225"/>
      <c r="F22" s="225"/>
      <c r="G22" s="225"/>
      <c r="H22" s="225"/>
      <c r="I22" s="225"/>
      <c r="J22" s="225"/>
      <c r="K22" s="225"/>
      <c r="L22" s="202" t="s">
        <v>754</v>
      </c>
      <c r="M22" s="203"/>
    </row>
    <row r="23" spans="1:13" ht="23.1" customHeight="1">
      <c r="A23" s="198"/>
      <c r="B23" s="226" t="s">
        <v>43</v>
      </c>
      <c r="C23" s="290" t="s">
        <v>451</v>
      </c>
      <c r="D23" s="227"/>
      <c r="E23" s="227"/>
      <c r="F23" s="227"/>
      <c r="G23" s="227"/>
      <c r="H23" s="227"/>
      <c r="I23" s="227"/>
      <c r="J23" s="227"/>
      <c r="K23" s="227"/>
      <c r="L23" s="687"/>
      <c r="M23" s="688"/>
    </row>
    <row r="24" spans="1:13" ht="23.1" customHeight="1">
      <c r="A24" s="228"/>
      <c r="B24" s="222"/>
      <c r="C24" s="229" t="s">
        <v>44</v>
      </c>
      <c r="D24" s="173" t="s">
        <v>696</v>
      </c>
      <c r="E24" s="216"/>
      <c r="F24" s="216"/>
      <c r="G24" s="216"/>
      <c r="H24" s="216"/>
      <c r="I24" s="216"/>
      <c r="J24" s="216"/>
      <c r="K24" s="216"/>
      <c r="L24" s="207" t="s">
        <v>39</v>
      </c>
      <c r="M24" s="208"/>
    </row>
    <row r="25" spans="1:13" ht="23.1" customHeight="1">
      <c r="A25" s="228"/>
      <c r="B25" s="222"/>
      <c r="C25" s="229" t="s">
        <v>45</v>
      </c>
      <c r="D25" s="173" t="s">
        <v>267</v>
      </c>
      <c r="E25" s="216"/>
      <c r="F25" s="216"/>
      <c r="G25" s="216"/>
      <c r="H25" s="216"/>
      <c r="I25" s="216"/>
      <c r="J25" s="216"/>
      <c r="K25" s="216"/>
      <c r="L25" s="207" t="s">
        <v>46</v>
      </c>
      <c r="M25" s="208"/>
    </row>
    <row r="26" spans="1:13" ht="23.1" customHeight="1">
      <c r="A26" s="230"/>
      <c r="B26" s="226" t="s">
        <v>47</v>
      </c>
      <c r="C26" s="216" t="s">
        <v>268</v>
      </c>
      <c r="D26" s="216"/>
      <c r="E26" s="216"/>
      <c r="F26" s="216"/>
      <c r="G26" s="216"/>
      <c r="H26" s="216"/>
      <c r="I26" s="216"/>
      <c r="J26" s="216"/>
      <c r="K26" s="216"/>
      <c r="L26" s="687"/>
      <c r="M26" s="688"/>
    </row>
    <row r="27" spans="1:13" ht="23.1" customHeight="1">
      <c r="A27" s="228"/>
      <c r="B27" s="222"/>
      <c r="C27" s="229" t="s">
        <v>44</v>
      </c>
      <c r="D27" s="289" t="s">
        <v>447</v>
      </c>
      <c r="E27" s="216"/>
      <c r="F27" s="216"/>
      <c r="G27" s="216"/>
      <c r="H27" s="216"/>
      <c r="I27" s="216"/>
      <c r="J27" s="216"/>
      <c r="K27" s="216"/>
      <c r="L27" s="207" t="s">
        <v>36</v>
      </c>
      <c r="M27" s="208"/>
    </row>
    <row r="28" spans="1:13" ht="23.1" customHeight="1">
      <c r="A28" s="228"/>
      <c r="B28" s="222"/>
      <c r="C28" s="229" t="s">
        <v>45</v>
      </c>
      <c r="D28" s="289" t="s">
        <v>448</v>
      </c>
      <c r="E28" s="216"/>
      <c r="F28" s="216"/>
      <c r="G28" s="216"/>
      <c r="H28" s="216"/>
      <c r="I28" s="216"/>
      <c r="J28" s="216"/>
      <c r="K28" s="216"/>
      <c r="L28" s="207" t="s">
        <v>36</v>
      </c>
      <c r="M28" s="208"/>
    </row>
    <row r="29" spans="1:13" ht="23.1" customHeight="1">
      <c r="A29" s="228"/>
      <c r="B29" s="222"/>
      <c r="C29" s="229" t="s">
        <v>49</v>
      </c>
      <c r="D29" s="173" t="s">
        <v>112</v>
      </c>
      <c r="E29" s="216"/>
      <c r="F29" s="216"/>
      <c r="G29" s="216"/>
      <c r="H29" s="216"/>
      <c r="I29" s="216"/>
      <c r="J29" s="216"/>
      <c r="K29" s="216"/>
      <c r="L29" s="207" t="s">
        <v>36</v>
      </c>
      <c r="M29" s="208"/>
    </row>
    <row r="30" spans="1:13" ht="23.1" customHeight="1">
      <c r="A30" s="228"/>
      <c r="B30" s="222"/>
      <c r="C30" s="229" t="s">
        <v>516</v>
      </c>
      <c r="D30" s="173" t="s">
        <v>269</v>
      </c>
      <c r="E30" s="216"/>
      <c r="F30" s="216"/>
      <c r="G30" s="216"/>
      <c r="H30" s="216"/>
      <c r="I30" s="216"/>
      <c r="J30" s="216"/>
      <c r="K30" s="216"/>
      <c r="L30" s="207" t="s">
        <v>517</v>
      </c>
      <c r="M30" s="208"/>
    </row>
    <row r="31" spans="1:13" ht="23.1" customHeight="1">
      <c r="A31" s="228"/>
      <c r="B31" s="222"/>
      <c r="C31" s="229" t="s">
        <v>518</v>
      </c>
      <c r="D31" s="289" t="s">
        <v>894</v>
      </c>
      <c r="E31" s="216"/>
      <c r="F31" s="216"/>
      <c r="G31" s="216"/>
      <c r="H31" s="216"/>
      <c r="I31" s="216"/>
      <c r="J31" s="216"/>
      <c r="K31" s="216"/>
      <c r="L31" s="207" t="s">
        <v>517</v>
      </c>
      <c r="M31" s="208"/>
    </row>
    <row r="32" spans="1:13" ht="23.1" customHeight="1">
      <c r="A32" s="228"/>
      <c r="B32" s="222"/>
      <c r="C32" s="231" t="s">
        <v>519</v>
      </c>
      <c r="D32" s="173" t="s">
        <v>78</v>
      </c>
      <c r="E32" s="216"/>
      <c r="F32" s="216"/>
      <c r="G32" s="216"/>
      <c r="H32" s="216"/>
      <c r="I32" s="216"/>
      <c r="J32" s="216"/>
      <c r="K32" s="216"/>
      <c r="L32" s="207" t="s">
        <v>517</v>
      </c>
      <c r="M32" s="208"/>
    </row>
    <row r="33" spans="1:13" ht="23.1" customHeight="1">
      <c r="A33" s="228"/>
      <c r="B33" s="222"/>
      <c r="C33" s="435" t="s">
        <v>520</v>
      </c>
      <c r="D33" s="436" t="s">
        <v>479</v>
      </c>
      <c r="E33" s="216"/>
      <c r="F33" s="216"/>
      <c r="G33" s="216"/>
      <c r="H33" s="216"/>
      <c r="I33" s="216"/>
      <c r="J33" s="216"/>
      <c r="K33" s="216"/>
      <c r="L33" s="207" t="s">
        <v>517</v>
      </c>
      <c r="M33" s="208"/>
    </row>
    <row r="34" spans="1:13" ht="23.1" customHeight="1">
      <c r="A34" s="228"/>
      <c r="B34" s="232"/>
      <c r="C34" s="229" t="s">
        <v>587</v>
      </c>
      <c r="D34" s="173" t="s">
        <v>226</v>
      </c>
      <c r="E34" s="216"/>
      <c r="F34" s="216"/>
      <c r="G34" s="216"/>
      <c r="H34" s="216"/>
      <c r="I34" s="216"/>
      <c r="J34" s="216"/>
      <c r="K34" s="216"/>
      <c r="L34" s="207" t="s">
        <v>521</v>
      </c>
      <c r="M34" s="208"/>
    </row>
    <row r="35" spans="1:13" ht="23.1" customHeight="1">
      <c r="A35" s="230"/>
      <c r="B35" s="226" t="s">
        <v>273</v>
      </c>
      <c r="C35" s="216" t="s">
        <v>270</v>
      </c>
      <c r="D35" s="216"/>
      <c r="E35" s="216"/>
      <c r="F35" s="216"/>
      <c r="G35" s="216"/>
      <c r="H35" s="216"/>
      <c r="I35" s="216"/>
      <c r="J35" s="216"/>
      <c r="K35" s="216"/>
      <c r="L35" s="687"/>
      <c r="M35" s="688"/>
    </row>
    <row r="36" spans="1:13" ht="23.1" customHeight="1">
      <c r="A36" s="228"/>
      <c r="B36" s="222"/>
      <c r="C36" s="229" t="s">
        <v>272</v>
      </c>
      <c r="D36" s="173" t="s">
        <v>438</v>
      </c>
      <c r="E36" s="216"/>
      <c r="F36" s="216"/>
      <c r="G36" s="216"/>
      <c r="H36" s="216"/>
      <c r="I36" s="216"/>
      <c r="J36" s="216"/>
      <c r="K36" s="216"/>
      <c r="L36" s="207" t="s">
        <v>271</v>
      </c>
      <c r="M36" s="208"/>
    </row>
    <row r="37" spans="1:13" ht="23.1" customHeight="1">
      <c r="A37" s="228"/>
      <c r="B37" s="222"/>
      <c r="C37" s="229" t="s">
        <v>48</v>
      </c>
      <c r="D37" s="173" t="s">
        <v>439</v>
      </c>
      <c r="E37" s="216"/>
      <c r="F37" s="216"/>
      <c r="G37" s="216"/>
      <c r="H37" s="216"/>
      <c r="I37" s="216"/>
      <c r="J37" s="216"/>
      <c r="K37" s="216"/>
      <c r="L37" s="207" t="s">
        <v>271</v>
      </c>
      <c r="M37" s="208"/>
    </row>
    <row r="38" spans="1:13" ht="23.1" customHeight="1">
      <c r="A38" s="228"/>
      <c r="B38" s="222"/>
      <c r="C38" s="229" t="s">
        <v>49</v>
      </c>
      <c r="D38" s="173" t="s">
        <v>79</v>
      </c>
      <c r="E38" s="216"/>
      <c r="F38" s="216"/>
      <c r="G38" s="216"/>
      <c r="H38" s="216"/>
      <c r="I38" s="216"/>
      <c r="J38" s="216"/>
      <c r="K38" s="216"/>
      <c r="L38" s="207" t="s">
        <v>440</v>
      </c>
      <c r="M38" s="208"/>
    </row>
    <row r="39" spans="1:13" ht="23.1" customHeight="1" thickBot="1">
      <c r="A39" s="233"/>
      <c r="B39" s="234"/>
      <c r="C39" s="235" t="s">
        <v>445</v>
      </c>
      <c r="D39" s="218" t="s">
        <v>474</v>
      </c>
      <c r="E39" s="219"/>
      <c r="F39" s="219"/>
      <c r="G39" s="219"/>
      <c r="H39" s="219"/>
      <c r="I39" s="219"/>
      <c r="J39" s="219"/>
      <c r="K39" s="219"/>
      <c r="L39" s="220" t="s">
        <v>38</v>
      </c>
      <c r="M39" s="221"/>
    </row>
    <row r="40" spans="1:13">
      <c r="A40" s="236"/>
      <c r="B40" s="236"/>
      <c r="C40" s="237"/>
      <c r="D40" s="238"/>
      <c r="E40" s="238"/>
      <c r="F40" s="238"/>
      <c r="G40" s="238"/>
      <c r="H40" s="238"/>
      <c r="I40" s="238"/>
      <c r="J40" s="238"/>
      <c r="K40" s="238"/>
      <c r="L40" s="236"/>
      <c r="M40" s="236"/>
    </row>
    <row r="41" spans="1:13">
      <c r="A41" s="827" t="s">
        <v>734</v>
      </c>
      <c r="B41" s="827"/>
      <c r="C41" s="827"/>
      <c r="D41" s="827"/>
      <c r="E41" s="827"/>
      <c r="F41" s="827"/>
      <c r="G41" s="827"/>
      <c r="H41" s="827"/>
      <c r="I41" s="827"/>
      <c r="J41" s="238"/>
      <c r="K41" s="238"/>
      <c r="L41" s="236"/>
      <c r="M41" s="236"/>
    </row>
    <row r="42" spans="1:13">
      <c r="A42" s="239" t="s">
        <v>80</v>
      </c>
      <c r="B42" s="239"/>
      <c r="C42" s="239"/>
      <c r="D42" s="239"/>
      <c r="E42" s="239"/>
      <c r="F42" s="239"/>
      <c r="G42" s="239"/>
      <c r="H42" s="239"/>
      <c r="I42" s="239"/>
      <c r="J42" s="239"/>
      <c r="K42" s="239"/>
      <c r="L42" s="240"/>
      <c r="M42" s="240"/>
    </row>
    <row r="43" spans="1:13">
      <c r="A43" s="239"/>
      <c r="B43" s="239"/>
      <c r="C43" s="239"/>
      <c r="D43" s="239"/>
      <c r="E43" s="239"/>
      <c r="F43" s="239"/>
      <c r="G43" s="239"/>
      <c r="H43" s="239"/>
      <c r="I43" s="239"/>
      <c r="J43" s="239"/>
      <c r="K43" s="239"/>
      <c r="L43" s="240"/>
      <c r="M43" s="240"/>
    </row>
    <row r="44" spans="1:13">
      <c r="A44" s="827"/>
      <c r="B44" s="827"/>
      <c r="C44" s="827"/>
      <c r="D44" s="827"/>
      <c r="E44" s="827"/>
      <c r="F44" s="827"/>
      <c r="G44" s="827"/>
      <c r="H44" s="827"/>
      <c r="I44" s="827"/>
    </row>
  </sheetData>
  <mergeCells count="7">
    <mergeCell ref="A44:I44"/>
    <mergeCell ref="A41:I41"/>
    <mergeCell ref="A1:M1"/>
    <mergeCell ref="C14:K14"/>
    <mergeCell ref="C11:K11"/>
    <mergeCell ref="C17:K17"/>
    <mergeCell ref="C16:K16"/>
  </mergeCells>
  <phoneticPr fontId="2"/>
  <printOptions horizontalCentered="1"/>
  <pageMargins left="0.7" right="0.7" top="0.53" bottom="0.26" header="0.3" footer="0.3"/>
  <pageSetup paperSize="9" scale="87" fitToHeight="0"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H53"/>
  <sheetViews>
    <sheetView workbookViewId="0">
      <selection activeCell="B1" sqref="B1"/>
    </sheetView>
  </sheetViews>
  <sheetFormatPr defaultColWidth="2.875" defaultRowHeight="13.5"/>
  <cols>
    <col min="1" max="1" width="0.875" style="122" customWidth="1"/>
    <col min="2" max="25" width="2.875" style="122" customWidth="1"/>
    <col min="26" max="30" width="3" style="122" customWidth="1"/>
    <col min="31" max="31" width="3.25" style="122" customWidth="1"/>
    <col min="32" max="32" width="0.875" style="122" customWidth="1"/>
    <col min="33" max="16384" width="2.875" style="122"/>
  </cols>
  <sheetData>
    <row r="1" spans="2:33">
      <c r="B1" s="605" t="s">
        <v>609</v>
      </c>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row>
    <row r="3" spans="2:33" ht="6" customHeight="1">
      <c r="B3" s="56"/>
      <c r="C3" s="56"/>
      <c r="D3" s="56"/>
      <c r="E3" s="56"/>
      <c r="F3" s="56"/>
      <c r="G3" s="56"/>
      <c r="H3" s="56"/>
      <c r="M3" s="129"/>
    </row>
    <row r="4" spans="2:33" ht="21" customHeight="1">
      <c r="B4" s="1143" t="s">
        <v>294</v>
      </c>
      <c r="C4" s="1144"/>
      <c r="D4" s="1144"/>
      <c r="E4" s="1144"/>
      <c r="F4" s="1144"/>
      <c r="G4" s="1144"/>
      <c r="H4" s="1144"/>
      <c r="I4" s="1144"/>
      <c r="J4" s="1144"/>
      <c r="K4" s="1144"/>
      <c r="L4" s="1145"/>
      <c r="M4" s="1143" t="s">
        <v>295</v>
      </c>
      <c r="N4" s="1144"/>
      <c r="O4" s="1144"/>
      <c r="P4" s="1144"/>
      <c r="Q4" s="1144"/>
      <c r="R4" s="1144"/>
      <c r="S4" s="1144"/>
      <c r="T4" s="1144"/>
      <c r="U4" s="1144"/>
      <c r="V4" s="1144"/>
      <c r="W4" s="1144"/>
      <c r="X4" s="1144"/>
      <c r="Y4" s="1144"/>
      <c r="Z4" s="1145"/>
      <c r="AA4" s="1070" t="s">
        <v>113</v>
      </c>
      <c r="AB4" s="930"/>
      <c r="AC4" s="930"/>
      <c r="AD4" s="930"/>
      <c r="AE4" s="931"/>
    </row>
    <row r="5" spans="2:33" ht="17.25" customHeight="1">
      <c r="B5" s="745" t="s">
        <v>779</v>
      </c>
      <c r="C5" s="130"/>
      <c r="D5" s="130"/>
      <c r="E5" s="130"/>
      <c r="F5" s="126"/>
      <c r="G5" s="1140"/>
      <c r="H5" s="1141"/>
      <c r="I5" s="1141"/>
      <c r="J5" s="1141"/>
      <c r="K5" s="1141"/>
      <c r="L5" s="1142"/>
      <c r="M5" s="620" t="s">
        <v>611</v>
      </c>
      <c r="N5" s="133"/>
      <c r="O5" s="133"/>
      <c r="P5" s="133"/>
      <c r="Q5" s="133"/>
      <c r="R5" s="133"/>
      <c r="S5" s="73"/>
      <c r="T5" s="1140"/>
      <c r="U5" s="1141"/>
      <c r="V5" s="1141"/>
      <c r="W5" s="1141"/>
      <c r="X5" s="1141"/>
      <c r="Y5" s="1141"/>
      <c r="Z5" s="1142"/>
      <c r="AA5" s="1137"/>
      <c r="AB5" s="1138"/>
      <c r="AC5" s="1138"/>
      <c r="AD5" s="1138"/>
      <c r="AE5" s="1139"/>
    </row>
    <row r="6" spans="2:33" ht="17.25" customHeight="1">
      <c r="B6" s="1123" t="s">
        <v>508</v>
      </c>
      <c r="C6" s="1124"/>
      <c r="D6" s="1124"/>
      <c r="E6" s="1124"/>
      <c r="F6" s="1125"/>
      <c r="G6" s="1128"/>
      <c r="H6" s="1129"/>
      <c r="I6" s="1129"/>
      <c r="J6" s="1129"/>
      <c r="K6" s="1129"/>
      <c r="L6" s="1130"/>
      <c r="M6" s="638" t="s">
        <v>647</v>
      </c>
      <c r="N6" s="131"/>
      <c r="O6" s="131"/>
      <c r="P6" s="131"/>
      <c r="Q6" s="131"/>
      <c r="R6" s="131"/>
      <c r="S6" s="132"/>
      <c r="T6" s="1119"/>
      <c r="U6" s="1120"/>
      <c r="V6" s="1120"/>
      <c r="W6" s="1120"/>
      <c r="X6" s="1120"/>
      <c r="Y6" s="1120"/>
      <c r="Z6" s="1121"/>
      <c r="AA6" s="1137"/>
      <c r="AB6" s="1138"/>
      <c r="AC6" s="1138"/>
      <c r="AD6" s="1138"/>
      <c r="AE6" s="1139"/>
      <c r="AG6" s="605" t="s">
        <v>648</v>
      </c>
    </row>
    <row r="7" spans="2:33" ht="17.25" customHeight="1">
      <c r="B7" s="75" t="s">
        <v>116</v>
      </c>
      <c r="C7" s="75"/>
      <c r="D7" s="133"/>
      <c r="E7" s="133"/>
      <c r="F7" s="73"/>
      <c r="G7" s="1122"/>
      <c r="H7" s="1120"/>
      <c r="I7" s="1120"/>
      <c r="J7" s="1120"/>
      <c r="K7" s="1120"/>
      <c r="L7" s="1121"/>
      <c r="M7" s="1135" t="s">
        <v>646</v>
      </c>
      <c r="N7" s="1133" t="s">
        <v>117</v>
      </c>
      <c r="O7" s="1133"/>
      <c r="P7" s="1133"/>
      <c r="Q7" s="1133"/>
      <c r="R7" s="1133"/>
      <c r="S7" s="1134"/>
      <c r="T7" s="1119"/>
      <c r="U7" s="1120"/>
      <c r="V7" s="1120"/>
      <c r="W7" s="1120"/>
      <c r="X7" s="1120"/>
      <c r="Y7" s="1120"/>
      <c r="Z7" s="1121"/>
      <c r="AA7" s="1137"/>
      <c r="AB7" s="1138"/>
      <c r="AC7" s="1138"/>
      <c r="AD7" s="1138"/>
      <c r="AE7" s="1139"/>
      <c r="AG7" s="605" t="s">
        <v>610</v>
      </c>
    </row>
    <row r="8" spans="2:33" ht="17.25" customHeight="1">
      <c r="B8" s="1123" t="s">
        <v>616</v>
      </c>
      <c r="C8" s="1124"/>
      <c r="D8" s="1124"/>
      <c r="E8" s="1124"/>
      <c r="F8" s="1125"/>
      <c r="G8" s="1122"/>
      <c r="H8" s="1120"/>
      <c r="I8" s="1120"/>
      <c r="J8" s="1120"/>
      <c r="K8" s="1120"/>
      <c r="L8" s="1121"/>
      <c r="M8" s="1135"/>
      <c r="N8" s="622" t="s">
        <v>118</v>
      </c>
      <c r="O8" s="622"/>
      <c r="P8" s="622"/>
      <c r="Q8" s="622"/>
      <c r="R8" s="622"/>
      <c r="S8" s="621"/>
      <c r="T8" s="623"/>
      <c r="U8" s="624"/>
      <c r="V8" s="624"/>
      <c r="W8" s="624"/>
      <c r="X8" s="624"/>
      <c r="Y8" s="624"/>
      <c r="Z8" s="625"/>
      <c r="AA8" s="134" t="s">
        <v>119</v>
      </c>
      <c r="AB8" s="133"/>
      <c r="AC8" s="133"/>
      <c r="AD8" s="133"/>
      <c r="AE8" s="73"/>
    </row>
    <row r="9" spans="2:33" ht="17.25" customHeight="1">
      <c r="B9" s="75" t="s">
        <v>121</v>
      </c>
      <c r="C9" s="133"/>
      <c r="D9" s="133"/>
      <c r="E9" s="133"/>
      <c r="F9" s="73"/>
      <c r="G9" s="1128"/>
      <c r="H9" s="1129"/>
      <c r="I9" s="1129"/>
      <c r="J9" s="1129"/>
      <c r="K9" s="1129"/>
      <c r="L9" s="1130"/>
      <c r="M9" s="1135"/>
      <c r="N9" s="622" t="s">
        <v>111</v>
      </c>
      <c r="O9" s="622"/>
      <c r="P9" s="622"/>
      <c r="Q9" s="622"/>
      <c r="R9" s="622"/>
      <c r="S9" s="621"/>
      <c r="T9" s="626"/>
      <c r="U9" s="627"/>
      <c r="V9" s="627"/>
      <c r="W9" s="627"/>
      <c r="X9" s="627"/>
      <c r="Y9" s="627"/>
      <c r="Z9" s="628"/>
      <c r="AA9" s="134" t="s">
        <v>120</v>
      </c>
      <c r="AB9" s="133"/>
      <c r="AC9" s="133"/>
      <c r="AD9" s="133"/>
      <c r="AE9" s="73"/>
    </row>
    <row r="10" spans="2:33" ht="17.25" customHeight="1">
      <c r="B10" s="75" t="s">
        <v>297</v>
      </c>
      <c r="C10" s="133"/>
      <c r="D10" s="133"/>
      <c r="E10" s="133"/>
      <c r="F10" s="610" t="s">
        <v>617</v>
      </c>
      <c r="G10" s="1119"/>
      <c r="H10" s="1131"/>
      <c r="I10" s="1131"/>
      <c r="J10" s="1131"/>
      <c r="K10" s="1131"/>
      <c r="L10" s="1132"/>
      <c r="M10" s="1135"/>
      <c r="N10" s="622" t="s">
        <v>122</v>
      </c>
      <c r="O10" s="622"/>
      <c r="P10" s="622"/>
      <c r="Q10" s="622"/>
      <c r="R10" s="622"/>
      <c r="S10" s="621"/>
      <c r="T10" s="623"/>
      <c r="U10" s="624"/>
      <c r="V10" s="624"/>
      <c r="W10" s="624"/>
      <c r="X10" s="624"/>
      <c r="Y10" s="624"/>
      <c r="Z10" s="625"/>
      <c r="AA10" s="136" t="s">
        <v>123</v>
      </c>
      <c r="AB10" s="131"/>
      <c r="AC10" s="131"/>
      <c r="AD10" s="131"/>
      <c r="AE10" s="73"/>
    </row>
    <row r="11" spans="2:33" ht="17.25" customHeight="1">
      <c r="B11" s="1126" t="s">
        <v>124</v>
      </c>
      <c r="C11" s="1127"/>
      <c r="D11" s="1127"/>
      <c r="E11" s="1127"/>
      <c r="F11" s="135"/>
      <c r="G11" s="1119"/>
      <c r="H11" s="1131"/>
      <c r="I11" s="1131"/>
      <c r="J11" s="1131"/>
      <c r="K11" s="1131"/>
      <c r="L11" s="1132"/>
      <c r="M11" s="1136"/>
      <c r="N11" s="56"/>
      <c r="O11" s="56"/>
      <c r="P11" s="56"/>
      <c r="Q11" s="56"/>
      <c r="R11" s="56"/>
      <c r="S11" s="580"/>
      <c r="T11" s="591"/>
      <c r="U11" s="592"/>
      <c r="V11" s="592"/>
      <c r="W11" s="592"/>
      <c r="X11" s="592"/>
      <c r="Y11" s="592"/>
      <c r="Z11" s="593"/>
      <c r="AA11" s="606"/>
      <c r="AB11" s="131"/>
      <c r="AC11" s="131"/>
      <c r="AD11" s="131"/>
      <c r="AE11" s="132"/>
    </row>
    <row r="12" spans="2:33" ht="16.5" customHeight="1">
      <c r="B12" s="1070" t="s">
        <v>125</v>
      </c>
      <c r="C12" s="930"/>
      <c r="D12" s="930"/>
      <c r="E12" s="930"/>
      <c r="F12" s="931"/>
      <c r="G12" s="1119"/>
      <c r="H12" s="1120"/>
      <c r="I12" s="1120"/>
      <c r="J12" s="1120"/>
      <c r="K12" s="1120"/>
      <c r="L12" s="1121"/>
      <c r="M12" s="1070" t="s">
        <v>125</v>
      </c>
      <c r="N12" s="930"/>
      <c r="O12" s="930"/>
      <c r="P12" s="930"/>
      <c r="Q12" s="930"/>
      <c r="R12" s="930"/>
      <c r="S12" s="931"/>
      <c r="T12" s="1119"/>
      <c r="U12" s="1120"/>
      <c r="V12" s="1120"/>
      <c r="W12" s="1120"/>
      <c r="X12" s="1120"/>
      <c r="Y12" s="1120"/>
      <c r="Z12" s="1121"/>
      <c r="AA12" s="133"/>
      <c r="AB12" s="133"/>
      <c r="AC12" s="133"/>
      <c r="AD12" s="133"/>
      <c r="AE12" s="73"/>
    </row>
    <row r="13" spans="2:33" ht="16.5" customHeight="1">
      <c r="B13" s="137" t="s">
        <v>296</v>
      </c>
      <c r="C13" s="609" t="s">
        <v>718</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row>
    <row r="14" spans="2:33" ht="16.5" customHeight="1">
      <c r="B14" s="138" t="s">
        <v>298</v>
      </c>
      <c r="C14" s="609" t="s">
        <v>719</v>
      </c>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row>
    <row r="15" spans="2:33">
      <c r="B15" s="138"/>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row>
    <row r="16" spans="2:33" ht="16.5" customHeight="1" thickBot="1">
      <c r="B16" s="36" t="s">
        <v>126</v>
      </c>
      <c r="C16" s="36"/>
      <c r="D16" s="36"/>
      <c r="E16" s="36"/>
      <c r="F16" s="36"/>
      <c r="G16" s="36"/>
      <c r="H16" s="36"/>
      <c r="I16" s="36"/>
      <c r="J16" s="36"/>
      <c r="K16" s="36"/>
      <c r="L16" s="36"/>
      <c r="M16" s="36"/>
      <c r="N16" s="36"/>
      <c r="O16" s="36"/>
      <c r="P16" s="36"/>
      <c r="Q16" s="36"/>
      <c r="R16" s="36"/>
      <c r="S16" s="36"/>
      <c r="T16" s="36"/>
      <c r="U16" s="36"/>
      <c r="V16" s="36"/>
      <c r="W16" s="36"/>
      <c r="X16" s="36"/>
      <c r="Y16" s="36"/>
      <c r="Z16" s="36"/>
      <c r="AC16" s="36"/>
      <c r="AD16" s="36"/>
      <c r="AE16" s="249" t="s">
        <v>147</v>
      </c>
    </row>
    <row r="17" spans="2:32" ht="16.5" customHeight="1" thickTop="1">
      <c r="B17" s="1070" t="s">
        <v>127</v>
      </c>
      <c r="C17" s="930"/>
      <c r="D17" s="930"/>
      <c r="E17" s="930"/>
      <c r="F17" s="930"/>
      <c r="G17" s="930"/>
      <c r="H17" s="930"/>
      <c r="I17" s="931"/>
      <c r="J17" s="1070" t="s">
        <v>128</v>
      </c>
      <c r="K17" s="930"/>
      <c r="L17" s="930"/>
      <c r="M17" s="930"/>
      <c r="N17" s="930"/>
      <c r="O17" s="930"/>
      <c r="P17" s="931"/>
      <c r="Q17" s="1070" t="s">
        <v>129</v>
      </c>
      <c r="R17" s="930"/>
      <c r="S17" s="930"/>
      <c r="T17" s="930"/>
      <c r="U17" s="1118"/>
      <c r="V17" s="1098" t="s">
        <v>130</v>
      </c>
      <c r="W17" s="1099"/>
      <c r="X17" s="1099"/>
      <c r="Y17" s="1099"/>
      <c r="Z17" s="1099"/>
      <c r="AA17" s="1100"/>
      <c r="AB17" s="1106" t="s">
        <v>131</v>
      </c>
      <c r="AC17" s="930"/>
      <c r="AD17" s="930"/>
      <c r="AE17" s="931"/>
    </row>
    <row r="18" spans="2:32" ht="16.5" customHeight="1">
      <c r="B18" s="1087" t="s">
        <v>300</v>
      </c>
      <c r="C18" s="1088"/>
      <c r="D18" s="1088"/>
      <c r="E18" s="1088"/>
      <c r="F18" s="1088"/>
      <c r="G18" s="1088"/>
      <c r="H18" s="1088"/>
      <c r="I18" s="1089"/>
      <c r="J18" s="1090"/>
      <c r="K18" s="1091"/>
      <c r="L18" s="1091"/>
      <c r="M18" s="1091"/>
      <c r="N18" s="1091"/>
      <c r="O18" s="1091"/>
      <c r="P18" s="1092"/>
      <c r="Q18" s="1071"/>
      <c r="R18" s="1072"/>
      <c r="S18" s="1072"/>
      <c r="T18" s="1072"/>
      <c r="U18" s="1073"/>
      <c r="V18" s="1074"/>
      <c r="W18" s="1072"/>
      <c r="X18" s="1072"/>
      <c r="Y18" s="1072"/>
      <c r="Z18" s="1072"/>
      <c r="AA18" s="1073"/>
      <c r="AB18" s="1117"/>
      <c r="AC18" s="1088"/>
      <c r="AD18" s="1088"/>
      <c r="AE18" s="1089"/>
    </row>
    <row r="19" spans="2:32" ht="16.5" customHeight="1" thickBot="1">
      <c r="B19" s="1114" t="s">
        <v>301</v>
      </c>
      <c r="C19" s="1115"/>
      <c r="D19" s="1115"/>
      <c r="E19" s="1115"/>
      <c r="F19" s="1115"/>
      <c r="G19" s="1115"/>
      <c r="H19" s="1115"/>
      <c r="I19" s="1116"/>
      <c r="J19" s="1093"/>
      <c r="K19" s="1094"/>
      <c r="L19" s="1094"/>
      <c r="M19" s="1094"/>
      <c r="N19" s="1094"/>
      <c r="O19" s="1094"/>
      <c r="P19" s="1095"/>
      <c r="Q19" s="1079"/>
      <c r="R19" s="1080"/>
      <c r="S19" s="1080"/>
      <c r="T19" s="1080"/>
      <c r="U19" s="1081"/>
      <c r="V19" s="1082"/>
      <c r="W19" s="1083"/>
      <c r="X19" s="1083"/>
      <c r="Y19" s="1083"/>
      <c r="Z19" s="1083"/>
      <c r="AA19" s="1084"/>
      <c r="AB19" s="1108"/>
      <c r="AC19" s="1077"/>
      <c r="AD19" s="1077"/>
      <c r="AE19" s="1078"/>
    </row>
    <row r="20" spans="2:32" ht="16.5" customHeight="1" thickTop="1"/>
    <row r="21" spans="2:32" ht="16.5" customHeight="1">
      <c r="B21" s="122" t="s">
        <v>132</v>
      </c>
      <c r="AC21" s="36"/>
      <c r="AD21" s="36"/>
      <c r="AE21" s="249" t="s">
        <v>147</v>
      </c>
    </row>
    <row r="22" spans="2:32" ht="16.5" customHeight="1" thickBot="1">
      <c r="B22" s="1109" t="s">
        <v>133</v>
      </c>
      <c r="C22" s="1110"/>
      <c r="D22" s="1110"/>
      <c r="E22" s="1110"/>
      <c r="F22" s="1110"/>
      <c r="G22" s="1111"/>
      <c r="H22" s="588" t="s">
        <v>134</v>
      </c>
      <c r="I22" s="589"/>
      <c r="J22" s="589"/>
      <c r="K22" s="589"/>
      <c r="L22" s="589"/>
      <c r="M22" s="589"/>
      <c r="N22" s="589"/>
      <c r="O22" s="589"/>
      <c r="P22" s="589"/>
      <c r="Q22" s="589"/>
      <c r="R22" s="589"/>
      <c r="S22" s="589"/>
      <c r="T22" s="589"/>
      <c r="U22" s="589"/>
      <c r="V22" s="589"/>
      <c r="W22" s="589"/>
      <c r="X22" s="589"/>
      <c r="Y22" s="589"/>
      <c r="Z22" s="589"/>
      <c r="AA22" s="589"/>
      <c r="AB22" s="589"/>
      <c r="AC22" s="589"/>
      <c r="AD22" s="589"/>
      <c r="AE22" s="590"/>
    </row>
    <row r="23" spans="2:32" ht="16.5" customHeight="1" thickTop="1">
      <c r="B23" s="1112"/>
      <c r="C23" s="1113"/>
      <c r="D23" s="1113"/>
      <c r="E23" s="1113"/>
      <c r="F23" s="1113"/>
      <c r="G23" s="1113"/>
      <c r="H23" s="1101" t="s">
        <v>299</v>
      </c>
      <c r="I23" s="1102"/>
      <c r="J23" s="1102"/>
      <c r="K23" s="1102"/>
      <c r="L23" s="1102"/>
      <c r="M23" s="1103"/>
      <c r="N23" s="1098" t="s">
        <v>148</v>
      </c>
      <c r="O23" s="1099"/>
      <c r="P23" s="1099"/>
      <c r="Q23" s="1099"/>
      <c r="R23" s="1099"/>
      <c r="S23" s="1100"/>
      <c r="T23" s="1104"/>
      <c r="U23" s="1102"/>
      <c r="V23" s="1102"/>
      <c r="W23" s="1102"/>
      <c r="X23" s="1102"/>
      <c r="Y23" s="1105"/>
      <c r="Z23" s="1070" t="s">
        <v>125</v>
      </c>
      <c r="AA23" s="930"/>
      <c r="AB23" s="930"/>
      <c r="AC23" s="930"/>
      <c r="AD23" s="930"/>
      <c r="AE23" s="931"/>
    </row>
    <row r="24" spans="2:32" ht="16.5" customHeight="1">
      <c r="B24" s="1071" t="s">
        <v>481</v>
      </c>
      <c r="C24" s="1072"/>
      <c r="D24" s="1072"/>
      <c r="E24" s="1072"/>
      <c r="F24" s="1072"/>
      <c r="G24" s="1075"/>
      <c r="H24" s="1090"/>
      <c r="I24" s="1091"/>
      <c r="J24" s="1091"/>
      <c r="K24" s="1091"/>
      <c r="L24" s="1091"/>
      <c r="M24" s="1096"/>
      <c r="N24" s="1074"/>
      <c r="O24" s="1072"/>
      <c r="P24" s="1072"/>
      <c r="Q24" s="1072"/>
      <c r="R24" s="1072"/>
      <c r="S24" s="1073"/>
      <c r="T24" s="1074"/>
      <c r="U24" s="1072"/>
      <c r="V24" s="1072"/>
      <c r="W24" s="1072"/>
      <c r="X24" s="1072"/>
      <c r="Y24" s="1075"/>
      <c r="Z24" s="1071"/>
      <c r="AA24" s="1072"/>
      <c r="AB24" s="1072"/>
      <c r="AC24" s="1072"/>
      <c r="AD24" s="1072"/>
      <c r="AE24" s="1075"/>
    </row>
    <row r="25" spans="2:32" ht="16.5" customHeight="1" thickBot="1">
      <c r="B25" s="1079"/>
      <c r="C25" s="1080"/>
      <c r="D25" s="1080"/>
      <c r="E25" s="1080"/>
      <c r="F25" s="1080"/>
      <c r="G25" s="1086"/>
      <c r="H25" s="1093"/>
      <c r="I25" s="1094"/>
      <c r="J25" s="1094"/>
      <c r="K25" s="1094"/>
      <c r="L25" s="1094"/>
      <c r="M25" s="1097"/>
      <c r="N25" s="1082"/>
      <c r="O25" s="1083"/>
      <c r="P25" s="1083"/>
      <c r="Q25" s="1083"/>
      <c r="R25" s="1083"/>
      <c r="S25" s="1084"/>
      <c r="T25" s="1085"/>
      <c r="U25" s="1080"/>
      <c r="V25" s="1080"/>
      <c r="W25" s="1080"/>
      <c r="X25" s="1080"/>
      <c r="Y25" s="1086"/>
      <c r="Z25" s="1079"/>
      <c r="AA25" s="1080"/>
      <c r="AB25" s="1080"/>
      <c r="AC25" s="1080"/>
      <c r="AD25" s="1080"/>
      <c r="AE25" s="1086"/>
    </row>
    <row r="26" spans="2:32" ht="16.5" customHeight="1" thickTop="1"/>
    <row r="27" spans="2:32" ht="16.5" customHeight="1" thickBot="1">
      <c r="B27" s="122" t="s">
        <v>30</v>
      </c>
      <c r="AC27" s="36"/>
      <c r="AD27" s="36"/>
      <c r="AE27" s="249" t="s">
        <v>147</v>
      </c>
    </row>
    <row r="28" spans="2:32" ht="16.5" customHeight="1" thickTop="1">
      <c r="B28" s="1070" t="s">
        <v>135</v>
      </c>
      <c r="C28" s="930"/>
      <c r="D28" s="930"/>
      <c r="E28" s="930"/>
      <c r="F28" s="931"/>
      <c r="G28" s="1070" t="s">
        <v>136</v>
      </c>
      <c r="H28" s="931"/>
      <c r="I28" s="1070" t="s">
        <v>137</v>
      </c>
      <c r="J28" s="930"/>
      <c r="K28" s="931"/>
      <c r="L28" s="1101" t="s">
        <v>138</v>
      </c>
      <c r="M28" s="1102"/>
      <c r="N28" s="1102"/>
      <c r="O28" s="1102"/>
      <c r="P28" s="1102"/>
      <c r="Q28" s="1102"/>
      <c r="R28" s="1102"/>
      <c r="S28" s="1103"/>
      <c r="T28" s="1098" t="s">
        <v>139</v>
      </c>
      <c r="U28" s="1099"/>
      <c r="V28" s="1099"/>
      <c r="W28" s="1099"/>
      <c r="X28" s="1099"/>
      <c r="Y28" s="1100"/>
      <c r="Z28" s="1106" t="s">
        <v>140</v>
      </c>
      <c r="AA28" s="930"/>
      <c r="AB28" s="930"/>
      <c r="AC28" s="930"/>
      <c r="AD28" s="930"/>
      <c r="AE28" s="931"/>
    </row>
    <row r="29" spans="2:32" ht="16.5" customHeight="1">
      <c r="B29" s="1087"/>
      <c r="C29" s="1088"/>
      <c r="D29" s="1088"/>
      <c r="E29" s="1088"/>
      <c r="F29" s="1089"/>
      <c r="G29" s="1087"/>
      <c r="H29" s="1089"/>
      <c r="I29" s="1087"/>
      <c r="J29" s="1088"/>
      <c r="K29" s="1089"/>
      <c r="L29" s="1090"/>
      <c r="M29" s="1091"/>
      <c r="N29" s="1091"/>
      <c r="O29" s="1091"/>
      <c r="P29" s="1091"/>
      <c r="Q29" s="1091"/>
      <c r="R29" s="1091"/>
      <c r="S29" s="1096"/>
      <c r="T29" s="1074"/>
      <c r="U29" s="1072"/>
      <c r="V29" s="1072"/>
      <c r="W29" s="1072"/>
      <c r="X29" s="1072"/>
      <c r="Y29" s="1073"/>
      <c r="Z29" s="1074"/>
      <c r="AA29" s="1072"/>
      <c r="AB29" s="1072"/>
      <c r="AC29" s="1072"/>
      <c r="AD29" s="1072"/>
      <c r="AE29" s="1075"/>
      <c r="AF29" s="139"/>
    </row>
    <row r="30" spans="2:32" ht="16.5" customHeight="1" thickBot="1">
      <c r="B30" s="1076"/>
      <c r="C30" s="1077"/>
      <c r="D30" s="1077"/>
      <c r="E30" s="1077"/>
      <c r="F30" s="1078"/>
      <c r="G30" s="1076"/>
      <c r="H30" s="1078"/>
      <c r="I30" s="1076"/>
      <c r="J30" s="1077"/>
      <c r="K30" s="1078"/>
      <c r="L30" s="1093"/>
      <c r="M30" s="1094"/>
      <c r="N30" s="1094"/>
      <c r="O30" s="1094"/>
      <c r="P30" s="1094"/>
      <c r="Q30" s="1094"/>
      <c r="R30" s="1094"/>
      <c r="S30" s="1097"/>
      <c r="T30" s="1082"/>
      <c r="U30" s="1083"/>
      <c r="V30" s="1083"/>
      <c r="W30" s="1083"/>
      <c r="X30" s="1083"/>
      <c r="Y30" s="1084"/>
      <c r="Z30" s="1082"/>
      <c r="AA30" s="1083"/>
      <c r="AB30" s="1083"/>
      <c r="AC30" s="1083"/>
      <c r="AD30" s="1083"/>
      <c r="AE30" s="1107"/>
    </row>
    <row r="31" spans="2:32" ht="16.5" customHeight="1" thickTop="1"/>
    <row r="32" spans="2:32" ht="16.5" customHeight="1" thickBot="1">
      <c r="B32" s="122" t="s">
        <v>141</v>
      </c>
      <c r="AC32" s="36"/>
      <c r="AD32" s="36"/>
      <c r="AE32" s="249" t="s">
        <v>147</v>
      </c>
    </row>
    <row r="33" spans="2:34" ht="16.5" customHeight="1" thickTop="1">
      <c r="B33" s="1070" t="s">
        <v>135</v>
      </c>
      <c r="C33" s="930"/>
      <c r="D33" s="930"/>
      <c r="E33" s="930"/>
      <c r="F33" s="931"/>
      <c r="G33" s="1070" t="s">
        <v>136</v>
      </c>
      <c r="H33" s="931"/>
      <c r="I33" s="1070" t="s">
        <v>137</v>
      </c>
      <c r="J33" s="930"/>
      <c r="K33" s="931"/>
      <c r="L33" s="1101" t="s">
        <v>138</v>
      </c>
      <c r="M33" s="1102"/>
      <c r="N33" s="1102"/>
      <c r="O33" s="1102"/>
      <c r="P33" s="1105"/>
      <c r="Q33" s="1101" t="s">
        <v>142</v>
      </c>
      <c r="R33" s="1102"/>
      <c r="S33" s="1102"/>
      <c r="T33" s="1102"/>
      <c r="U33" s="1103"/>
      <c r="V33" s="1098" t="s">
        <v>143</v>
      </c>
      <c r="W33" s="1099"/>
      <c r="X33" s="1099"/>
      <c r="Y33" s="1099"/>
      <c r="Z33" s="1100"/>
      <c r="AA33" s="1104" t="s">
        <v>227</v>
      </c>
      <c r="AB33" s="1102"/>
      <c r="AC33" s="1102"/>
      <c r="AD33" s="1102"/>
      <c r="AE33" s="1105"/>
    </row>
    <row r="34" spans="2:34" ht="16.5" customHeight="1">
      <c r="B34" s="1087"/>
      <c r="C34" s="1088"/>
      <c r="D34" s="1088"/>
      <c r="E34" s="1088"/>
      <c r="F34" s="1089"/>
      <c r="G34" s="1087"/>
      <c r="H34" s="1089"/>
      <c r="I34" s="1087"/>
      <c r="J34" s="1088"/>
      <c r="K34" s="1089"/>
      <c r="L34" s="1090"/>
      <c r="M34" s="1091"/>
      <c r="N34" s="1091"/>
      <c r="O34" s="1091"/>
      <c r="P34" s="1092"/>
      <c r="Q34" s="1071"/>
      <c r="R34" s="1072"/>
      <c r="S34" s="1072"/>
      <c r="T34" s="1072"/>
      <c r="U34" s="1073"/>
      <c r="V34" s="1074"/>
      <c r="W34" s="1072"/>
      <c r="X34" s="1072"/>
      <c r="Y34" s="1072"/>
      <c r="Z34" s="1073"/>
      <c r="AA34" s="1074"/>
      <c r="AB34" s="1072"/>
      <c r="AC34" s="1072"/>
      <c r="AD34" s="1072"/>
      <c r="AE34" s="1075"/>
    </row>
    <row r="35" spans="2:34" ht="16.5" customHeight="1" thickBot="1">
      <c r="B35" s="1076"/>
      <c r="C35" s="1077"/>
      <c r="D35" s="1077"/>
      <c r="E35" s="1077"/>
      <c r="F35" s="1078"/>
      <c r="G35" s="1076"/>
      <c r="H35" s="1078"/>
      <c r="I35" s="1076"/>
      <c r="J35" s="1077"/>
      <c r="K35" s="1078"/>
      <c r="L35" s="1093"/>
      <c r="M35" s="1094"/>
      <c r="N35" s="1094"/>
      <c r="O35" s="1094"/>
      <c r="P35" s="1095"/>
      <c r="Q35" s="1079"/>
      <c r="R35" s="1080"/>
      <c r="S35" s="1080"/>
      <c r="T35" s="1080"/>
      <c r="U35" s="1081"/>
      <c r="V35" s="1082"/>
      <c r="W35" s="1083"/>
      <c r="X35" s="1083"/>
      <c r="Y35" s="1083"/>
      <c r="Z35" s="1084"/>
      <c r="AA35" s="1085"/>
      <c r="AB35" s="1080"/>
      <c r="AC35" s="1080"/>
      <c r="AD35" s="1080"/>
      <c r="AE35" s="1086"/>
    </row>
    <row r="36" spans="2:34" ht="16.5" customHeight="1" thickTop="1"/>
    <row r="37" spans="2:34" ht="16.5" customHeight="1">
      <c r="B37" s="122" t="s">
        <v>228</v>
      </c>
    </row>
    <row r="38" spans="2:34" ht="16.5" customHeight="1">
      <c r="B38" s="582"/>
      <c r="C38" s="583"/>
      <c r="D38" s="583"/>
      <c r="E38" s="583"/>
      <c r="F38" s="583"/>
      <c r="G38" s="583"/>
      <c r="H38" s="583"/>
      <c r="I38" s="583"/>
      <c r="J38" s="583"/>
      <c r="K38" s="583"/>
      <c r="L38" s="583"/>
      <c r="M38" s="583"/>
      <c r="N38" s="583"/>
      <c r="O38" s="583"/>
      <c r="P38" s="583"/>
      <c r="Q38" s="583"/>
      <c r="R38" s="583"/>
      <c r="S38" s="583"/>
      <c r="T38" s="583"/>
      <c r="U38" s="583"/>
      <c r="V38" s="583"/>
      <c r="W38" s="583"/>
      <c r="X38" s="583"/>
      <c r="Y38" s="583"/>
      <c r="Z38" s="583"/>
      <c r="AA38" s="583"/>
      <c r="AB38" s="583"/>
      <c r="AC38" s="583"/>
      <c r="AD38" s="583"/>
      <c r="AE38" s="584"/>
    </row>
    <row r="39" spans="2:34" ht="16.5" customHeight="1">
      <c r="B39" s="585"/>
      <c r="C39" s="586"/>
      <c r="D39" s="586"/>
      <c r="E39" s="586"/>
      <c r="F39" s="586"/>
      <c r="G39" s="586"/>
      <c r="H39" s="586"/>
      <c r="I39" s="586"/>
      <c r="J39" s="586"/>
      <c r="K39" s="586"/>
      <c r="L39" s="586"/>
      <c r="M39" s="586"/>
      <c r="N39" s="586"/>
      <c r="O39" s="586"/>
      <c r="P39" s="586"/>
      <c r="Q39" s="586"/>
      <c r="R39" s="586"/>
      <c r="S39" s="586"/>
      <c r="T39" s="586"/>
      <c r="U39" s="586"/>
      <c r="V39" s="586"/>
      <c r="W39" s="586"/>
      <c r="X39" s="586"/>
      <c r="Y39" s="586"/>
      <c r="Z39" s="586"/>
      <c r="AA39" s="586"/>
      <c r="AB39" s="586"/>
      <c r="AC39" s="586"/>
      <c r="AD39" s="586"/>
      <c r="AE39" s="587"/>
      <c r="AF39" s="141"/>
      <c r="AG39" s="141"/>
      <c r="AH39" s="141"/>
    </row>
    <row r="40" spans="2:34" s="141" customFormat="1" ht="16.5" customHeight="1">
      <c r="B40" s="140" t="s">
        <v>900</v>
      </c>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40"/>
      <c r="AE40" s="140"/>
      <c r="AF40" s="122"/>
      <c r="AG40" s="122"/>
      <c r="AH40" s="122"/>
    </row>
    <row r="41" spans="2:34">
      <c r="B41" s="142" t="s">
        <v>305</v>
      </c>
      <c r="H41" s="140" t="s">
        <v>720</v>
      </c>
      <c r="I41" s="605"/>
      <c r="AF41" s="141"/>
      <c r="AG41" s="141"/>
      <c r="AH41" s="141"/>
    </row>
    <row r="42" spans="2:34" s="141" customFormat="1" ht="16.5" customHeight="1">
      <c r="B42" s="142" t="s">
        <v>302</v>
      </c>
      <c r="C42" s="140"/>
      <c r="D42" s="140"/>
      <c r="E42" s="140"/>
      <c r="F42" s="140"/>
      <c r="G42" s="140"/>
      <c r="H42" s="140" t="s">
        <v>482</v>
      </c>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22"/>
      <c r="AG42" s="122"/>
      <c r="AH42" s="122"/>
    </row>
    <row r="43" spans="2:34">
      <c r="B43" s="142" t="s">
        <v>483</v>
      </c>
      <c r="C43" s="142"/>
      <c r="D43" s="142"/>
      <c r="E43" s="142"/>
      <c r="F43" s="142"/>
      <c r="G43" s="142"/>
      <c r="H43" s="140" t="s">
        <v>303</v>
      </c>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row>
    <row r="44" spans="2:34">
      <c r="B44" s="142" t="s">
        <v>484</v>
      </c>
      <c r="C44" s="142"/>
      <c r="D44" s="142"/>
      <c r="E44" s="142"/>
      <c r="F44" s="142"/>
      <c r="G44" s="142"/>
      <c r="H44" s="140" t="s">
        <v>897</v>
      </c>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row>
    <row r="45" spans="2:34">
      <c r="B45" s="142" t="s">
        <v>484</v>
      </c>
      <c r="C45" s="142"/>
      <c r="D45" s="142"/>
      <c r="E45" s="142"/>
      <c r="F45" s="142"/>
      <c r="G45" s="142"/>
      <c r="H45" s="140" t="s">
        <v>304</v>
      </c>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row>
    <row r="46" spans="2:34">
      <c r="B46" s="142"/>
      <c r="C46" s="142"/>
      <c r="D46" s="142"/>
      <c r="E46" s="142"/>
      <c r="F46" s="142"/>
      <c r="G46" s="142"/>
      <c r="H46" s="140" t="s">
        <v>485</v>
      </c>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2"/>
    </row>
    <row r="47" spans="2:34">
      <c r="B47" s="142" t="s">
        <v>486</v>
      </c>
      <c r="C47" s="142"/>
      <c r="D47" s="142"/>
      <c r="E47" s="142"/>
      <c r="F47" s="142"/>
      <c r="G47" s="142"/>
      <c r="H47" s="140" t="s">
        <v>81</v>
      </c>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row>
    <row r="48" spans="2:34">
      <c r="B48" s="142" t="s">
        <v>306</v>
      </c>
      <c r="C48" s="142"/>
      <c r="D48" s="142"/>
      <c r="E48" s="142"/>
      <c r="F48" s="142"/>
      <c r="G48" s="142"/>
      <c r="H48" s="140" t="s">
        <v>307</v>
      </c>
      <c r="I48" s="142"/>
      <c r="J48" s="142"/>
      <c r="K48" s="142"/>
      <c r="L48" s="142"/>
      <c r="M48" s="142"/>
      <c r="N48" s="142"/>
      <c r="O48" s="142"/>
      <c r="P48" s="142"/>
      <c r="Q48" s="142"/>
      <c r="R48" s="142"/>
      <c r="S48" s="142"/>
      <c r="T48" s="142"/>
      <c r="U48" s="142"/>
      <c r="V48" s="142"/>
      <c r="W48" s="142"/>
      <c r="X48" s="142"/>
      <c r="Y48" s="142"/>
      <c r="Z48" s="142"/>
      <c r="AA48" s="142"/>
      <c r="AB48" s="142"/>
      <c r="AC48" s="142"/>
      <c r="AD48" s="142"/>
      <c r="AE48" s="142"/>
    </row>
    <row r="49" spans="2:29">
      <c r="B49" s="142" t="s">
        <v>487</v>
      </c>
      <c r="H49" s="140" t="s">
        <v>488</v>
      </c>
      <c r="I49" s="605"/>
    </row>
    <row r="50" spans="2:29">
      <c r="B50" s="142" t="s">
        <v>721</v>
      </c>
      <c r="C50" s="142"/>
      <c r="D50" s="142"/>
      <c r="E50" s="142"/>
      <c r="F50" s="142"/>
      <c r="G50" s="142"/>
      <c r="H50" s="140"/>
      <c r="I50" s="142"/>
      <c r="J50" s="142"/>
      <c r="K50" s="142"/>
      <c r="L50" s="142"/>
      <c r="M50" s="142"/>
      <c r="N50" s="142"/>
      <c r="O50" s="142"/>
      <c r="P50" s="142"/>
      <c r="Q50" s="142"/>
      <c r="R50" s="142"/>
      <c r="S50" s="142"/>
      <c r="T50" s="142"/>
      <c r="U50" s="142"/>
      <c r="V50" s="142"/>
      <c r="W50" s="142"/>
      <c r="X50" s="142"/>
      <c r="Y50" s="142"/>
      <c r="Z50" s="142"/>
      <c r="AA50" s="142"/>
      <c r="AB50" s="142"/>
      <c r="AC50" s="142"/>
    </row>
    <row r="51" spans="2:29">
      <c r="B51" s="163" t="s">
        <v>722</v>
      </c>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row>
    <row r="52" spans="2:29">
      <c r="B52" s="164" t="s">
        <v>723</v>
      </c>
      <c r="C52" s="164"/>
      <c r="D52" s="164"/>
      <c r="E52" s="164"/>
      <c r="F52" s="164"/>
      <c r="G52" s="164"/>
      <c r="H52" s="142"/>
      <c r="I52" s="142"/>
      <c r="J52" s="142"/>
      <c r="K52" s="142"/>
      <c r="L52" s="142"/>
      <c r="M52" s="142"/>
      <c r="N52" s="142"/>
      <c r="O52" s="142"/>
      <c r="P52" s="142"/>
      <c r="Q52" s="142"/>
      <c r="R52" s="142"/>
      <c r="S52" s="142"/>
      <c r="T52" s="142"/>
      <c r="U52" s="142"/>
      <c r="V52" s="142"/>
      <c r="W52" s="142"/>
      <c r="X52" s="142"/>
      <c r="Y52" s="142"/>
      <c r="Z52" s="142"/>
      <c r="AA52" s="142"/>
      <c r="AB52" s="142"/>
      <c r="AC52" s="142"/>
    </row>
    <row r="53" spans="2:29">
      <c r="B53" s="164" t="s">
        <v>489</v>
      </c>
      <c r="C53" s="164"/>
      <c r="D53" s="164"/>
      <c r="E53" s="164"/>
      <c r="F53" s="164"/>
      <c r="G53" s="164"/>
      <c r="H53" s="142"/>
      <c r="I53" s="142"/>
      <c r="J53" s="142"/>
      <c r="K53" s="142"/>
      <c r="L53" s="142"/>
      <c r="M53" s="142"/>
      <c r="N53" s="142"/>
      <c r="O53" s="142"/>
      <c r="P53" s="142"/>
      <c r="Q53" s="142"/>
      <c r="R53" s="142"/>
      <c r="S53" s="142"/>
      <c r="T53" s="142"/>
      <c r="U53" s="142"/>
      <c r="V53" s="142"/>
      <c r="W53" s="142"/>
      <c r="X53" s="142"/>
      <c r="Y53" s="142"/>
      <c r="Z53" s="142"/>
      <c r="AA53" s="142"/>
      <c r="AB53" s="142"/>
      <c r="AC53" s="142"/>
    </row>
  </sheetData>
  <mergeCells count="94">
    <mergeCell ref="AA7:AE7"/>
    <mergeCell ref="AA4:AE4"/>
    <mergeCell ref="G5:L5"/>
    <mergeCell ref="T5:Z5"/>
    <mergeCell ref="G6:L6"/>
    <mergeCell ref="B4:L4"/>
    <mergeCell ref="M4:Z4"/>
    <mergeCell ref="T6:Z6"/>
    <mergeCell ref="B6:F6"/>
    <mergeCell ref="AA5:AE5"/>
    <mergeCell ref="AA6:AE6"/>
    <mergeCell ref="B12:F12"/>
    <mergeCell ref="G12:L12"/>
    <mergeCell ref="M12:S12"/>
    <mergeCell ref="T12:Z12"/>
    <mergeCell ref="G7:L7"/>
    <mergeCell ref="B8:F8"/>
    <mergeCell ref="B11:E11"/>
    <mergeCell ref="G9:L9"/>
    <mergeCell ref="G11:L11"/>
    <mergeCell ref="G10:L10"/>
    <mergeCell ref="G8:L8"/>
    <mergeCell ref="N7:S7"/>
    <mergeCell ref="M7:M11"/>
    <mergeCell ref="T7:Z7"/>
    <mergeCell ref="AB17:AE17"/>
    <mergeCell ref="B18:I18"/>
    <mergeCell ref="Q18:U18"/>
    <mergeCell ref="V18:AA18"/>
    <mergeCell ref="AB18:AE18"/>
    <mergeCell ref="B17:I17"/>
    <mergeCell ref="Q17:U17"/>
    <mergeCell ref="V17:AA17"/>
    <mergeCell ref="J17:P17"/>
    <mergeCell ref="J18:P18"/>
    <mergeCell ref="B28:F28"/>
    <mergeCell ref="G28:H28"/>
    <mergeCell ref="I28:K28"/>
    <mergeCell ref="AB19:AE19"/>
    <mergeCell ref="B22:G23"/>
    <mergeCell ref="H23:M23"/>
    <mergeCell ref="N23:S23"/>
    <mergeCell ref="T23:Y23"/>
    <mergeCell ref="Z23:AE23"/>
    <mergeCell ref="B19:I19"/>
    <mergeCell ref="Q19:U19"/>
    <mergeCell ref="V19:AA19"/>
    <mergeCell ref="J19:P19"/>
    <mergeCell ref="Z24:AE24"/>
    <mergeCell ref="B25:G25"/>
    <mergeCell ref="N25:S25"/>
    <mergeCell ref="T25:Y25"/>
    <mergeCell ref="Z25:AE25"/>
    <mergeCell ref="B24:G24"/>
    <mergeCell ref="N24:S24"/>
    <mergeCell ref="T24:Y24"/>
    <mergeCell ref="H24:M24"/>
    <mergeCell ref="H25:M25"/>
    <mergeCell ref="T28:Y28"/>
    <mergeCell ref="L28:S28"/>
    <mergeCell ref="AA33:AE33"/>
    <mergeCell ref="G33:H33"/>
    <mergeCell ref="I33:K33"/>
    <mergeCell ref="L33:P33"/>
    <mergeCell ref="Q33:U33"/>
    <mergeCell ref="V33:Z33"/>
    <mergeCell ref="Z28:AE28"/>
    <mergeCell ref="Z30:AE30"/>
    <mergeCell ref="Z29:AE29"/>
    <mergeCell ref="B29:F29"/>
    <mergeCell ref="G29:H29"/>
    <mergeCell ref="I29:K29"/>
    <mergeCell ref="T29:Y29"/>
    <mergeCell ref="I30:K30"/>
    <mergeCell ref="T30:Y30"/>
    <mergeCell ref="B30:F30"/>
    <mergeCell ref="G30:H30"/>
    <mergeCell ref="L29:S29"/>
    <mergeCell ref="L30:S30"/>
    <mergeCell ref="B33:F33"/>
    <mergeCell ref="Q34:U34"/>
    <mergeCell ref="V34:Z34"/>
    <mergeCell ref="AA34:AE34"/>
    <mergeCell ref="B35:F35"/>
    <mergeCell ref="G35:H35"/>
    <mergeCell ref="I35:K35"/>
    <mergeCell ref="Q35:U35"/>
    <mergeCell ref="V35:Z35"/>
    <mergeCell ref="AA35:AE35"/>
    <mergeCell ref="B34:F34"/>
    <mergeCell ref="G34:H34"/>
    <mergeCell ref="I34:K34"/>
    <mergeCell ref="L34:P34"/>
    <mergeCell ref="L35:P35"/>
  </mergeCells>
  <phoneticPr fontId="2"/>
  <printOptions horizontalCentered="1"/>
  <pageMargins left="0.82677165354330717" right="0.82677165354330717" top="0.78740157480314965" bottom="0.59055118110236227" header="0.51181102362204722" footer="0.51181102362204722"/>
  <pageSetup paperSize="9" scale="97"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136"/>
  <sheetViews>
    <sheetView workbookViewId="0">
      <selection activeCell="B2" sqref="B2"/>
    </sheetView>
  </sheetViews>
  <sheetFormatPr defaultColWidth="3.5" defaultRowHeight="18.75"/>
  <cols>
    <col min="1" max="1" width="3.75" style="746" bestFit="1" customWidth="1"/>
    <col min="2" max="34" width="3.5" style="746"/>
    <col min="35" max="35" width="12" style="746" customWidth="1"/>
    <col min="36" max="256" width="3.5" style="746"/>
    <col min="257" max="257" width="3.75" style="746" bestFit="1" customWidth="1"/>
    <col min="258" max="290" width="3.5" style="746"/>
    <col min="291" max="291" width="12" style="746" customWidth="1"/>
    <col min="292" max="512" width="3.5" style="746"/>
    <col min="513" max="513" width="3.75" style="746" bestFit="1" customWidth="1"/>
    <col min="514" max="546" width="3.5" style="746"/>
    <col min="547" max="547" width="12" style="746" customWidth="1"/>
    <col min="548" max="768" width="3.5" style="746"/>
    <col min="769" max="769" width="3.75" style="746" bestFit="1" customWidth="1"/>
    <col min="770" max="802" width="3.5" style="746"/>
    <col min="803" max="803" width="12" style="746" customWidth="1"/>
    <col min="804" max="1024" width="3.5" style="746"/>
    <col min="1025" max="1025" width="3.75" style="746" bestFit="1" customWidth="1"/>
    <col min="1026" max="1058" width="3.5" style="746"/>
    <col min="1059" max="1059" width="12" style="746" customWidth="1"/>
    <col min="1060" max="1280" width="3.5" style="746"/>
    <col min="1281" max="1281" width="3.75" style="746" bestFit="1" customWidth="1"/>
    <col min="1282" max="1314" width="3.5" style="746"/>
    <col min="1315" max="1315" width="12" style="746" customWidth="1"/>
    <col min="1316" max="1536" width="3.5" style="746"/>
    <col min="1537" max="1537" width="3.75" style="746" bestFit="1" customWidth="1"/>
    <col min="1538" max="1570" width="3.5" style="746"/>
    <col min="1571" max="1571" width="12" style="746" customWidth="1"/>
    <col min="1572" max="1792" width="3.5" style="746"/>
    <col min="1793" max="1793" width="3.75" style="746" bestFit="1" customWidth="1"/>
    <col min="1794" max="1826" width="3.5" style="746"/>
    <col min="1827" max="1827" width="12" style="746" customWidth="1"/>
    <col min="1828" max="2048" width="3.5" style="746"/>
    <col min="2049" max="2049" width="3.75" style="746" bestFit="1" customWidth="1"/>
    <col min="2050" max="2082" width="3.5" style="746"/>
    <col min="2083" max="2083" width="12" style="746" customWidth="1"/>
    <col min="2084" max="2304" width="3.5" style="746"/>
    <col min="2305" max="2305" width="3.75" style="746" bestFit="1" customWidth="1"/>
    <col min="2306" max="2338" width="3.5" style="746"/>
    <col min="2339" max="2339" width="12" style="746" customWidth="1"/>
    <col min="2340" max="2560" width="3.5" style="746"/>
    <col min="2561" max="2561" width="3.75" style="746" bestFit="1" customWidth="1"/>
    <col min="2562" max="2594" width="3.5" style="746"/>
    <col min="2595" max="2595" width="12" style="746" customWidth="1"/>
    <col min="2596" max="2816" width="3.5" style="746"/>
    <col min="2817" max="2817" width="3.75" style="746" bestFit="1" customWidth="1"/>
    <col min="2818" max="2850" width="3.5" style="746"/>
    <col min="2851" max="2851" width="12" style="746" customWidth="1"/>
    <col min="2852" max="3072" width="3.5" style="746"/>
    <col min="3073" max="3073" width="3.75" style="746" bestFit="1" customWidth="1"/>
    <col min="3074" max="3106" width="3.5" style="746"/>
    <col min="3107" max="3107" width="12" style="746" customWidth="1"/>
    <col min="3108" max="3328" width="3.5" style="746"/>
    <col min="3329" max="3329" width="3.75" style="746" bestFit="1" customWidth="1"/>
    <col min="3330" max="3362" width="3.5" style="746"/>
    <col min="3363" max="3363" width="12" style="746" customWidth="1"/>
    <col min="3364" max="3584" width="3.5" style="746"/>
    <col min="3585" max="3585" width="3.75" style="746" bestFit="1" customWidth="1"/>
    <col min="3586" max="3618" width="3.5" style="746"/>
    <col min="3619" max="3619" width="12" style="746" customWidth="1"/>
    <col min="3620" max="3840" width="3.5" style="746"/>
    <col min="3841" max="3841" width="3.75" style="746" bestFit="1" customWidth="1"/>
    <col min="3842" max="3874" width="3.5" style="746"/>
    <col min="3875" max="3875" width="12" style="746" customWidth="1"/>
    <col min="3876" max="4096" width="3.5" style="746"/>
    <col min="4097" max="4097" width="3.75" style="746" bestFit="1" customWidth="1"/>
    <col min="4098" max="4130" width="3.5" style="746"/>
    <col min="4131" max="4131" width="12" style="746" customWidth="1"/>
    <col min="4132" max="4352" width="3.5" style="746"/>
    <col min="4353" max="4353" width="3.75" style="746" bestFit="1" customWidth="1"/>
    <col min="4354" max="4386" width="3.5" style="746"/>
    <col min="4387" max="4387" width="12" style="746" customWidth="1"/>
    <col min="4388" max="4608" width="3.5" style="746"/>
    <col min="4609" max="4609" width="3.75" style="746" bestFit="1" customWidth="1"/>
    <col min="4610" max="4642" width="3.5" style="746"/>
    <col min="4643" max="4643" width="12" style="746" customWidth="1"/>
    <col min="4644" max="4864" width="3.5" style="746"/>
    <col min="4865" max="4865" width="3.75" style="746" bestFit="1" customWidth="1"/>
    <col min="4866" max="4898" width="3.5" style="746"/>
    <col min="4899" max="4899" width="12" style="746" customWidth="1"/>
    <col min="4900" max="5120" width="3.5" style="746"/>
    <col min="5121" max="5121" width="3.75" style="746" bestFit="1" customWidth="1"/>
    <col min="5122" max="5154" width="3.5" style="746"/>
    <col min="5155" max="5155" width="12" style="746" customWidth="1"/>
    <col min="5156" max="5376" width="3.5" style="746"/>
    <col min="5377" max="5377" width="3.75" style="746" bestFit="1" customWidth="1"/>
    <col min="5378" max="5410" width="3.5" style="746"/>
    <col min="5411" max="5411" width="12" style="746" customWidth="1"/>
    <col min="5412" max="5632" width="3.5" style="746"/>
    <col min="5633" max="5633" width="3.75" style="746" bestFit="1" customWidth="1"/>
    <col min="5634" max="5666" width="3.5" style="746"/>
    <col min="5667" max="5667" width="12" style="746" customWidth="1"/>
    <col min="5668" max="5888" width="3.5" style="746"/>
    <col min="5889" max="5889" width="3.75" style="746" bestFit="1" customWidth="1"/>
    <col min="5890" max="5922" width="3.5" style="746"/>
    <col min="5923" max="5923" width="12" style="746" customWidth="1"/>
    <col min="5924" max="6144" width="3.5" style="746"/>
    <col min="6145" max="6145" width="3.75" style="746" bestFit="1" customWidth="1"/>
    <col min="6146" max="6178" width="3.5" style="746"/>
    <col min="6179" max="6179" width="12" style="746" customWidth="1"/>
    <col min="6180" max="6400" width="3.5" style="746"/>
    <col min="6401" max="6401" width="3.75" style="746" bestFit="1" customWidth="1"/>
    <col min="6402" max="6434" width="3.5" style="746"/>
    <col min="6435" max="6435" width="12" style="746" customWidth="1"/>
    <col min="6436" max="6656" width="3.5" style="746"/>
    <col min="6657" max="6657" width="3.75" style="746" bestFit="1" customWidth="1"/>
    <col min="6658" max="6690" width="3.5" style="746"/>
    <col min="6691" max="6691" width="12" style="746" customWidth="1"/>
    <col min="6692" max="6912" width="3.5" style="746"/>
    <col min="6913" max="6913" width="3.75" style="746" bestFit="1" customWidth="1"/>
    <col min="6914" max="6946" width="3.5" style="746"/>
    <col min="6947" max="6947" width="12" style="746" customWidth="1"/>
    <col min="6948" max="7168" width="3.5" style="746"/>
    <col min="7169" max="7169" width="3.75" style="746" bestFit="1" customWidth="1"/>
    <col min="7170" max="7202" width="3.5" style="746"/>
    <col min="7203" max="7203" width="12" style="746" customWidth="1"/>
    <col min="7204" max="7424" width="3.5" style="746"/>
    <col min="7425" max="7425" width="3.75" style="746" bestFit="1" customWidth="1"/>
    <col min="7426" max="7458" width="3.5" style="746"/>
    <col min="7459" max="7459" width="12" style="746" customWidth="1"/>
    <col min="7460" max="7680" width="3.5" style="746"/>
    <col min="7681" max="7681" width="3.75" style="746" bestFit="1" customWidth="1"/>
    <col min="7682" max="7714" width="3.5" style="746"/>
    <col min="7715" max="7715" width="12" style="746" customWidth="1"/>
    <col min="7716" max="7936" width="3.5" style="746"/>
    <col min="7937" max="7937" width="3.75" style="746" bestFit="1" customWidth="1"/>
    <col min="7938" max="7970" width="3.5" style="746"/>
    <col min="7971" max="7971" width="12" style="746" customWidth="1"/>
    <col min="7972" max="8192" width="3.5" style="746"/>
    <col min="8193" max="8193" width="3.75" style="746" bestFit="1" customWidth="1"/>
    <col min="8194" max="8226" width="3.5" style="746"/>
    <col min="8227" max="8227" width="12" style="746" customWidth="1"/>
    <col min="8228" max="8448" width="3.5" style="746"/>
    <col min="8449" max="8449" width="3.75" style="746" bestFit="1" customWidth="1"/>
    <col min="8450" max="8482" width="3.5" style="746"/>
    <col min="8483" max="8483" width="12" style="746" customWidth="1"/>
    <col min="8484" max="8704" width="3.5" style="746"/>
    <col min="8705" max="8705" width="3.75" style="746" bestFit="1" customWidth="1"/>
    <col min="8706" max="8738" width="3.5" style="746"/>
    <col min="8739" max="8739" width="12" style="746" customWidth="1"/>
    <col min="8740" max="8960" width="3.5" style="746"/>
    <col min="8961" max="8961" width="3.75" style="746" bestFit="1" customWidth="1"/>
    <col min="8962" max="8994" width="3.5" style="746"/>
    <col min="8995" max="8995" width="12" style="746" customWidth="1"/>
    <col min="8996" max="9216" width="3.5" style="746"/>
    <col min="9217" max="9217" width="3.75" style="746" bestFit="1" customWidth="1"/>
    <col min="9218" max="9250" width="3.5" style="746"/>
    <col min="9251" max="9251" width="12" style="746" customWidth="1"/>
    <col min="9252" max="9472" width="3.5" style="746"/>
    <col min="9473" max="9473" width="3.75" style="746" bestFit="1" customWidth="1"/>
    <col min="9474" max="9506" width="3.5" style="746"/>
    <col min="9507" max="9507" width="12" style="746" customWidth="1"/>
    <col min="9508" max="9728" width="3.5" style="746"/>
    <col min="9729" max="9729" width="3.75" style="746" bestFit="1" customWidth="1"/>
    <col min="9730" max="9762" width="3.5" style="746"/>
    <col min="9763" max="9763" width="12" style="746" customWidth="1"/>
    <col min="9764" max="9984" width="3.5" style="746"/>
    <col min="9985" max="9985" width="3.75" style="746" bestFit="1" customWidth="1"/>
    <col min="9986" max="10018" width="3.5" style="746"/>
    <col min="10019" max="10019" width="12" style="746" customWidth="1"/>
    <col min="10020" max="10240" width="3.5" style="746"/>
    <col min="10241" max="10241" width="3.75" style="746" bestFit="1" customWidth="1"/>
    <col min="10242" max="10274" width="3.5" style="746"/>
    <col min="10275" max="10275" width="12" style="746" customWidth="1"/>
    <col min="10276" max="10496" width="3.5" style="746"/>
    <col min="10497" max="10497" width="3.75" style="746" bestFit="1" customWidth="1"/>
    <col min="10498" max="10530" width="3.5" style="746"/>
    <col min="10531" max="10531" width="12" style="746" customWidth="1"/>
    <col min="10532" max="10752" width="3.5" style="746"/>
    <col min="10753" max="10753" width="3.75" style="746" bestFit="1" customWidth="1"/>
    <col min="10754" max="10786" width="3.5" style="746"/>
    <col min="10787" max="10787" width="12" style="746" customWidth="1"/>
    <col min="10788" max="11008" width="3.5" style="746"/>
    <col min="11009" max="11009" width="3.75" style="746" bestFit="1" customWidth="1"/>
    <col min="11010" max="11042" width="3.5" style="746"/>
    <col min="11043" max="11043" width="12" style="746" customWidth="1"/>
    <col min="11044" max="11264" width="3.5" style="746"/>
    <col min="11265" max="11265" width="3.75" style="746" bestFit="1" customWidth="1"/>
    <col min="11266" max="11298" width="3.5" style="746"/>
    <col min="11299" max="11299" width="12" style="746" customWidth="1"/>
    <col min="11300" max="11520" width="3.5" style="746"/>
    <col min="11521" max="11521" width="3.75" style="746" bestFit="1" customWidth="1"/>
    <col min="11522" max="11554" width="3.5" style="746"/>
    <col min="11555" max="11555" width="12" style="746" customWidth="1"/>
    <col min="11556" max="11776" width="3.5" style="746"/>
    <col min="11777" max="11777" width="3.75" style="746" bestFit="1" customWidth="1"/>
    <col min="11778" max="11810" width="3.5" style="746"/>
    <col min="11811" max="11811" width="12" style="746" customWidth="1"/>
    <col min="11812" max="12032" width="3.5" style="746"/>
    <col min="12033" max="12033" width="3.75" style="746" bestFit="1" customWidth="1"/>
    <col min="12034" max="12066" width="3.5" style="746"/>
    <col min="12067" max="12067" width="12" style="746" customWidth="1"/>
    <col min="12068" max="12288" width="3.5" style="746"/>
    <col min="12289" max="12289" width="3.75" style="746" bestFit="1" customWidth="1"/>
    <col min="12290" max="12322" width="3.5" style="746"/>
    <col min="12323" max="12323" width="12" style="746" customWidth="1"/>
    <col min="12324" max="12544" width="3.5" style="746"/>
    <col min="12545" max="12545" width="3.75" style="746" bestFit="1" customWidth="1"/>
    <col min="12546" max="12578" width="3.5" style="746"/>
    <col min="12579" max="12579" width="12" style="746" customWidth="1"/>
    <col min="12580" max="12800" width="3.5" style="746"/>
    <col min="12801" max="12801" width="3.75" style="746" bestFit="1" customWidth="1"/>
    <col min="12802" max="12834" width="3.5" style="746"/>
    <col min="12835" max="12835" width="12" style="746" customWidth="1"/>
    <col min="12836" max="13056" width="3.5" style="746"/>
    <col min="13057" max="13057" width="3.75" style="746" bestFit="1" customWidth="1"/>
    <col min="13058" max="13090" width="3.5" style="746"/>
    <col min="13091" max="13091" width="12" style="746" customWidth="1"/>
    <col min="13092" max="13312" width="3.5" style="746"/>
    <col min="13313" max="13313" width="3.75" style="746" bestFit="1" customWidth="1"/>
    <col min="13314" max="13346" width="3.5" style="746"/>
    <col min="13347" max="13347" width="12" style="746" customWidth="1"/>
    <col min="13348" max="13568" width="3.5" style="746"/>
    <col min="13569" max="13569" width="3.75" style="746" bestFit="1" customWidth="1"/>
    <col min="13570" max="13602" width="3.5" style="746"/>
    <col min="13603" max="13603" width="12" style="746" customWidth="1"/>
    <col min="13604" max="13824" width="3.5" style="746"/>
    <col min="13825" max="13825" width="3.75" style="746" bestFit="1" customWidth="1"/>
    <col min="13826" max="13858" width="3.5" style="746"/>
    <col min="13859" max="13859" width="12" style="746" customWidth="1"/>
    <col min="13860" max="14080" width="3.5" style="746"/>
    <col min="14081" max="14081" width="3.75" style="746" bestFit="1" customWidth="1"/>
    <col min="14082" max="14114" width="3.5" style="746"/>
    <col min="14115" max="14115" width="12" style="746" customWidth="1"/>
    <col min="14116" max="14336" width="3.5" style="746"/>
    <col min="14337" max="14337" width="3.75" style="746" bestFit="1" customWidth="1"/>
    <col min="14338" max="14370" width="3.5" style="746"/>
    <col min="14371" max="14371" width="12" style="746" customWidth="1"/>
    <col min="14372" max="14592" width="3.5" style="746"/>
    <col min="14593" max="14593" width="3.75" style="746" bestFit="1" customWidth="1"/>
    <col min="14594" max="14626" width="3.5" style="746"/>
    <col min="14627" max="14627" width="12" style="746" customWidth="1"/>
    <col min="14628" max="14848" width="3.5" style="746"/>
    <col min="14849" max="14849" width="3.75" style="746" bestFit="1" customWidth="1"/>
    <col min="14850" max="14882" width="3.5" style="746"/>
    <col min="14883" max="14883" width="12" style="746" customWidth="1"/>
    <col min="14884" max="15104" width="3.5" style="746"/>
    <col min="15105" max="15105" width="3.75" style="746" bestFit="1" customWidth="1"/>
    <col min="15106" max="15138" width="3.5" style="746"/>
    <col min="15139" max="15139" width="12" style="746" customWidth="1"/>
    <col min="15140" max="15360" width="3.5" style="746"/>
    <col min="15361" max="15361" width="3.75" style="746" bestFit="1" customWidth="1"/>
    <col min="15362" max="15394" width="3.5" style="746"/>
    <col min="15395" max="15395" width="12" style="746" customWidth="1"/>
    <col min="15396" max="15616" width="3.5" style="746"/>
    <col min="15617" max="15617" width="3.75" style="746" bestFit="1" customWidth="1"/>
    <col min="15618" max="15650" width="3.5" style="746"/>
    <col min="15651" max="15651" width="12" style="746" customWidth="1"/>
    <col min="15652" max="15872" width="3.5" style="746"/>
    <col min="15873" max="15873" width="3.75" style="746" bestFit="1" customWidth="1"/>
    <col min="15874" max="15906" width="3.5" style="746"/>
    <col min="15907" max="15907" width="12" style="746" customWidth="1"/>
    <col min="15908" max="16128" width="3.5" style="746"/>
    <col min="16129" max="16129" width="3.75" style="746" bestFit="1" customWidth="1"/>
    <col min="16130" max="16162" width="3.5" style="746"/>
    <col min="16163" max="16163" width="12" style="746" customWidth="1"/>
    <col min="16164" max="16384" width="3.5" style="746"/>
  </cols>
  <sheetData>
    <row r="1" spans="1:35" ht="22.5">
      <c r="A1" s="1194" t="s">
        <v>780</v>
      </c>
      <c r="B1" s="1194"/>
      <c r="C1" s="1194"/>
      <c r="D1" s="1194"/>
      <c r="E1" s="1194"/>
      <c r="F1" s="1194"/>
      <c r="G1" s="1194"/>
      <c r="H1" s="1194"/>
      <c r="I1" s="1194"/>
      <c r="J1" s="1194"/>
      <c r="K1" s="1194"/>
      <c r="L1" s="1194"/>
      <c r="M1" s="1194"/>
      <c r="N1" s="1194"/>
      <c r="O1" s="1194"/>
      <c r="P1" s="1194"/>
      <c r="Q1" s="1194"/>
      <c r="R1" s="1194"/>
      <c r="S1" s="1194"/>
      <c r="T1" s="1194"/>
      <c r="U1" s="1194"/>
      <c r="V1" s="1194"/>
      <c r="W1" s="1194"/>
      <c r="X1" s="1194"/>
      <c r="Y1" s="1194"/>
      <c r="Z1" s="1194"/>
      <c r="AA1" s="1194"/>
      <c r="AB1" s="1194"/>
      <c r="AC1" s="1194"/>
      <c r="AD1" s="1194"/>
      <c r="AE1" s="1194"/>
      <c r="AF1" s="1194"/>
    </row>
    <row r="2" spans="1:35" ht="18" customHeight="1">
      <c r="A2" s="747" t="s">
        <v>781</v>
      </c>
      <c r="B2" s="748"/>
      <c r="C2" s="749"/>
      <c r="D2" s="749"/>
      <c r="E2" s="749"/>
      <c r="F2" s="749"/>
      <c r="G2" s="749"/>
      <c r="H2" s="749"/>
      <c r="I2" s="749"/>
      <c r="J2" s="749"/>
      <c r="K2" s="749"/>
      <c r="L2" s="749"/>
      <c r="M2" s="749"/>
      <c r="N2" s="749"/>
      <c r="O2" s="749"/>
      <c r="P2" s="749"/>
      <c r="Q2" s="749"/>
      <c r="R2" s="749"/>
      <c r="S2" s="749"/>
      <c r="T2" s="749"/>
      <c r="U2" s="749"/>
      <c r="V2" s="749"/>
      <c r="W2" s="749"/>
      <c r="X2" s="749"/>
      <c r="Y2" s="749"/>
      <c r="Z2" s="749"/>
      <c r="AA2" s="750"/>
      <c r="AB2" s="750"/>
      <c r="AC2" s="750"/>
      <c r="AD2" s="750"/>
      <c r="AE2" s="750"/>
      <c r="AF2" s="751" t="s">
        <v>782</v>
      </c>
    </row>
    <row r="3" spans="1:35" ht="2.25" customHeight="1" thickBot="1">
      <c r="A3" s="752"/>
      <c r="B3" s="753"/>
      <c r="C3" s="749"/>
      <c r="D3" s="749"/>
      <c r="E3" s="749"/>
      <c r="F3" s="749"/>
      <c r="G3" s="749"/>
      <c r="H3" s="753"/>
      <c r="I3" s="753"/>
      <c r="J3" s="753"/>
      <c r="K3" s="753"/>
      <c r="L3" s="749"/>
      <c r="M3" s="749"/>
      <c r="N3" s="749"/>
      <c r="O3" s="749"/>
      <c r="P3" s="749"/>
      <c r="Q3" s="749"/>
      <c r="R3" s="749"/>
      <c r="S3" s="749"/>
      <c r="T3" s="749"/>
      <c r="U3" s="749"/>
      <c r="V3" s="749"/>
      <c r="W3" s="749"/>
      <c r="X3" s="749"/>
      <c r="Y3" s="749"/>
      <c r="Z3" s="749"/>
      <c r="AA3" s="749"/>
      <c r="AB3" s="749"/>
      <c r="AC3" s="749"/>
      <c r="AD3" s="749"/>
      <c r="AE3" s="749"/>
      <c r="AF3" s="754"/>
    </row>
    <row r="4" spans="1:35" ht="39.75" customHeight="1" thickBot="1">
      <c r="A4" s="1195" t="s">
        <v>783</v>
      </c>
      <c r="B4" s="1198"/>
      <c r="C4" s="1199"/>
      <c r="D4" s="1200" t="s">
        <v>784</v>
      </c>
      <c r="E4" s="1201"/>
      <c r="F4" s="1201"/>
      <c r="G4" s="1201"/>
      <c r="H4" s="1201"/>
      <c r="I4" s="1202" t="s">
        <v>785</v>
      </c>
      <c r="J4" s="1203"/>
      <c r="K4" s="1203"/>
      <c r="L4" s="1204"/>
      <c r="M4" s="1205" t="s">
        <v>786</v>
      </c>
      <c r="N4" s="1206"/>
      <c r="O4" s="1206"/>
      <c r="P4" s="1206"/>
      <c r="Q4" s="1207" t="s">
        <v>787</v>
      </c>
      <c r="R4" s="1208"/>
      <c r="S4" s="1208"/>
      <c r="T4" s="1209"/>
      <c r="U4" s="1207" t="s">
        <v>788</v>
      </c>
      <c r="V4" s="1210"/>
      <c r="W4" s="1205"/>
      <c r="X4" s="1200" t="s">
        <v>789</v>
      </c>
      <c r="Y4" s="1210"/>
      <c r="Z4" s="1205"/>
      <c r="AA4" s="1211" t="s">
        <v>790</v>
      </c>
      <c r="AB4" s="1211"/>
      <c r="AC4" s="1206"/>
      <c r="AD4" s="1205" t="s">
        <v>791</v>
      </c>
      <c r="AE4" s="1206"/>
      <c r="AF4" s="1206"/>
    </row>
    <row r="5" spans="1:35" ht="29.25" customHeight="1" thickTop="1" thickBot="1">
      <c r="A5" s="1196"/>
      <c r="B5" s="1212" t="s">
        <v>792</v>
      </c>
      <c r="C5" s="1201"/>
      <c r="D5" s="1217" t="s">
        <v>793</v>
      </c>
      <c r="E5" s="1218"/>
      <c r="F5" s="1218"/>
      <c r="G5" s="1218"/>
      <c r="H5" s="1218"/>
      <c r="I5" s="1219"/>
      <c r="J5" s="1220"/>
      <c r="K5" s="1220"/>
      <c r="L5" s="1221"/>
      <c r="M5" s="755" t="s">
        <v>360</v>
      </c>
      <c r="N5" s="1222" t="s">
        <v>794</v>
      </c>
      <c r="O5" s="1222"/>
      <c r="P5" s="1222"/>
      <c r="Q5" s="1222"/>
      <c r="R5" s="1222"/>
      <c r="S5" s="1222"/>
      <c r="T5" s="1222"/>
      <c r="U5" s="1222"/>
      <c r="V5" s="1222"/>
      <c r="W5" s="1222"/>
      <c r="X5" s="1222"/>
      <c r="Y5" s="1238" t="s">
        <v>795</v>
      </c>
      <c r="Z5" s="1238"/>
      <c r="AA5" s="1238"/>
      <c r="AB5" s="1238"/>
      <c r="AC5" s="1238"/>
      <c r="AD5" s="1238"/>
      <c r="AE5" s="1238"/>
      <c r="AF5" s="1239"/>
    </row>
    <row r="6" spans="1:35" ht="36" customHeight="1" thickTop="1">
      <c r="A6" s="1196"/>
      <c r="B6" s="1213"/>
      <c r="C6" s="1214"/>
      <c r="D6" s="1240" t="s">
        <v>796</v>
      </c>
      <c r="E6" s="1241"/>
      <c r="F6" s="1241"/>
      <c r="G6" s="1241"/>
      <c r="H6" s="1241"/>
      <c r="I6" s="1242"/>
      <c r="J6" s="1243"/>
      <c r="K6" s="1243"/>
      <c r="L6" s="1244"/>
      <c r="M6" s="1245"/>
      <c r="N6" s="1245"/>
      <c r="O6" s="1245"/>
      <c r="P6" s="1246"/>
      <c r="Q6" s="1249"/>
      <c r="R6" s="1245"/>
      <c r="S6" s="1245"/>
      <c r="T6" s="1246"/>
      <c r="U6" s="1249"/>
      <c r="V6" s="1245"/>
      <c r="W6" s="1246"/>
      <c r="X6" s="1249"/>
      <c r="Y6" s="1245"/>
      <c r="Z6" s="1246"/>
      <c r="AA6" s="1249"/>
      <c r="AB6" s="1245"/>
      <c r="AC6" s="1246"/>
      <c r="AD6" s="1249"/>
      <c r="AE6" s="1245"/>
      <c r="AF6" s="1246"/>
      <c r="AI6" s="756"/>
    </row>
    <row r="7" spans="1:35" ht="36" customHeight="1">
      <c r="A7" s="1196"/>
      <c r="B7" s="1213"/>
      <c r="C7" s="1214"/>
      <c r="D7" s="1223" t="s">
        <v>797</v>
      </c>
      <c r="E7" s="1224"/>
      <c r="F7" s="1224"/>
      <c r="G7" s="1224"/>
      <c r="H7" s="1224"/>
      <c r="I7" s="1251"/>
      <c r="J7" s="1252"/>
      <c r="K7" s="1252"/>
      <c r="L7" s="1253"/>
      <c r="M7" s="1247"/>
      <c r="N7" s="1247"/>
      <c r="O7" s="1247"/>
      <c r="P7" s="1248"/>
      <c r="Q7" s="1250"/>
      <c r="R7" s="1247"/>
      <c r="S7" s="1247"/>
      <c r="T7" s="1248"/>
      <c r="U7" s="1250"/>
      <c r="V7" s="1247"/>
      <c r="W7" s="1248"/>
      <c r="X7" s="1250"/>
      <c r="Y7" s="1247"/>
      <c r="Z7" s="1248"/>
      <c r="AA7" s="1250"/>
      <c r="AB7" s="1247"/>
      <c r="AC7" s="1248"/>
      <c r="AD7" s="1250"/>
      <c r="AE7" s="1247"/>
      <c r="AF7" s="1248"/>
      <c r="AI7" s="757"/>
    </row>
    <row r="8" spans="1:35" ht="36" customHeight="1">
      <c r="A8" s="1196"/>
      <c r="B8" s="1213"/>
      <c r="C8" s="1214"/>
      <c r="D8" s="1223" t="s">
        <v>798</v>
      </c>
      <c r="E8" s="1224"/>
      <c r="F8" s="1224"/>
      <c r="G8" s="1224"/>
      <c r="H8" s="1224"/>
      <c r="I8" s="1225">
        <f>G29</f>
        <v>0</v>
      </c>
      <c r="J8" s="1226"/>
      <c r="K8" s="1226"/>
      <c r="L8" s="1227"/>
      <c r="M8" s="1228"/>
      <c r="N8" s="1228"/>
      <c r="O8" s="1228"/>
      <c r="P8" s="1229"/>
      <c r="Q8" s="1230"/>
      <c r="R8" s="1228"/>
      <c r="S8" s="1228"/>
      <c r="T8" s="1229"/>
      <c r="U8" s="1230"/>
      <c r="V8" s="1228"/>
      <c r="W8" s="1229"/>
      <c r="X8" s="1230"/>
      <c r="Y8" s="1228"/>
      <c r="Z8" s="1229"/>
      <c r="AA8" s="1230"/>
      <c r="AB8" s="1228"/>
      <c r="AC8" s="1229"/>
      <c r="AD8" s="1228"/>
      <c r="AE8" s="1228"/>
      <c r="AF8" s="1229"/>
      <c r="AI8" s="758">
        <f>I8-SUM(M8:AF8)</f>
        <v>0</v>
      </c>
    </row>
    <row r="9" spans="1:35" ht="36" customHeight="1">
      <c r="A9" s="1196"/>
      <c r="B9" s="1213"/>
      <c r="C9" s="1214"/>
      <c r="D9" s="1254" t="s">
        <v>799</v>
      </c>
      <c r="E9" s="1255"/>
      <c r="F9" s="1255"/>
      <c r="G9" s="1255"/>
      <c r="H9" s="1255"/>
      <c r="I9" s="1256"/>
      <c r="J9" s="1257"/>
      <c r="K9" s="1257"/>
      <c r="L9" s="1258"/>
      <c r="M9" s="1259"/>
      <c r="N9" s="1259"/>
      <c r="O9" s="1259"/>
      <c r="P9" s="1260"/>
      <c r="Q9" s="1261"/>
      <c r="R9" s="1257"/>
      <c r="S9" s="1257"/>
      <c r="T9" s="1262"/>
      <c r="U9" s="1261"/>
      <c r="V9" s="1257"/>
      <c r="W9" s="1262"/>
      <c r="X9" s="1261"/>
      <c r="Y9" s="1257"/>
      <c r="Z9" s="1262"/>
      <c r="AA9" s="1261"/>
      <c r="AB9" s="1257"/>
      <c r="AC9" s="1262"/>
      <c r="AD9" s="1257"/>
      <c r="AE9" s="1257"/>
      <c r="AF9" s="1262"/>
      <c r="AI9" s="759">
        <f>I9-SUM(M9:AF9)</f>
        <v>0</v>
      </c>
    </row>
    <row r="10" spans="1:35" ht="35.25" customHeight="1">
      <c r="A10" s="1196"/>
      <c r="B10" s="1215"/>
      <c r="C10" s="1216"/>
      <c r="D10" s="1231" t="s">
        <v>800</v>
      </c>
      <c r="E10" s="1232"/>
      <c r="F10" s="1232"/>
      <c r="G10" s="1232"/>
      <c r="H10" s="1232"/>
      <c r="I10" s="1233">
        <f>IF(SUM(I6:L9)=SUM(M10:AF10),SUM(M10:AF10),"縦計と横計の不一致")</f>
        <v>0</v>
      </c>
      <c r="J10" s="1234"/>
      <c r="K10" s="1234"/>
      <c r="L10" s="1235"/>
      <c r="M10" s="1236">
        <f>SUM(M6:P9)</f>
        <v>0</v>
      </c>
      <c r="N10" s="1236"/>
      <c r="O10" s="1236"/>
      <c r="P10" s="1237"/>
      <c r="Q10" s="1263">
        <f>SUM(Q6:T9)</f>
        <v>0</v>
      </c>
      <c r="R10" s="1236"/>
      <c r="S10" s="1236"/>
      <c r="T10" s="1237"/>
      <c r="U10" s="1263">
        <f>SUM(U6:W9)</f>
        <v>0</v>
      </c>
      <c r="V10" s="1236"/>
      <c r="W10" s="1237"/>
      <c r="X10" s="1263">
        <f>SUM(X6:Z9)</f>
        <v>0</v>
      </c>
      <c r="Y10" s="1236"/>
      <c r="Z10" s="1237"/>
      <c r="AA10" s="1263">
        <f>SUM(AA6:AC9)</f>
        <v>0</v>
      </c>
      <c r="AB10" s="1236"/>
      <c r="AC10" s="1237"/>
      <c r="AD10" s="1236">
        <f>SUM(AD6:AF9)</f>
        <v>0</v>
      </c>
      <c r="AE10" s="1236"/>
      <c r="AF10" s="1237"/>
      <c r="AI10" s="760">
        <f>I10-SUM(M10:AF10)</f>
        <v>0</v>
      </c>
    </row>
    <row r="11" spans="1:35" ht="20.100000000000001" customHeight="1">
      <c r="A11" s="1196"/>
      <c r="B11" s="1264" t="s">
        <v>801</v>
      </c>
      <c r="C11" s="1264"/>
      <c r="D11" s="1264"/>
      <c r="E11" s="1264"/>
      <c r="F11" s="1264"/>
      <c r="G11" s="1264"/>
      <c r="H11" s="1264"/>
      <c r="I11" s="1265"/>
      <c r="J11" s="1266"/>
      <c r="K11" s="1266"/>
      <c r="L11" s="1267"/>
      <c r="M11" s="1271"/>
      <c r="N11" s="1271"/>
      <c r="O11" s="1271"/>
      <c r="P11" s="1272"/>
      <c r="Q11" s="1275"/>
      <c r="R11" s="1271"/>
      <c r="S11" s="1271"/>
      <c r="T11" s="1272"/>
      <c r="U11" s="1275"/>
      <c r="V11" s="1271"/>
      <c r="W11" s="1272"/>
      <c r="X11" s="1275"/>
      <c r="Y11" s="1271"/>
      <c r="Z11" s="1272"/>
      <c r="AA11" s="1275"/>
      <c r="AB11" s="1271"/>
      <c r="AC11" s="1272"/>
      <c r="AD11" s="1271"/>
      <c r="AE11" s="1271"/>
      <c r="AF11" s="1272"/>
      <c r="AI11" s="1277">
        <f>I11-SUM(M11:AF12)</f>
        <v>0</v>
      </c>
    </row>
    <row r="12" spans="1:35" ht="20.100000000000001" customHeight="1" thickBot="1">
      <c r="A12" s="1196"/>
      <c r="B12" s="761" t="s">
        <v>238</v>
      </c>
      <c r="C12" s="1279"/>
      <c r="D12" s="1279"/>
      <c r="E12" s="1279"/>
      <c r="F12" s="1279"/>
      <c r="G12" s="1279"/>
      <c r="H12" s="762" t="s">
        <v>383</v>
      </c>
      <c r="I12" s="1268"/>
      <c r="J12" s="1269"/>
      <c r="K12" s="1269"/>
      <c r="L12" s="1270"/>
      <c r="M12" s="1273"/>
      <c r="N12" s="1273"/>
      <c r="O12" s="1273"/>
      <c r="P12" s="1274"/>
      <c r="Q12" s="1276"/>
      <c r="R12" s="1273"/>
      <c r="S12" s="1273"/>
      <c r="T12" s="1274"/>
      <c r="U12" s="1276"/>
      <c r="V12" s="1273"/>
      <c r="W12" s="1274"/>
      <c r="X12" s="1276"/>
      <c r="Y12" s="1273"/>
      <c r="Z12" s="1274"/>
      <c r="AA12" s="1276"/>
      <c r="AB12" s="1273"/>
      <c r="AC12" s="1274"/>
      <c r="AD12" s="1273"/>
      <c r="AE12" s="1273"/>
      <c r="AF12" s="1274"/>
      <c r="AI12" s="1278"/>
    </row>
    <row r="13" spans="1:35" ht="39.75" customHeight="1" thickTop="1" thickBot="1">
      <c r="A13" s="1197"/>
      <c r="B13" s="1280" t="s">
        <v>802</v>
      </c>
      <c r="C13" s="1280"/>
      <c r="D13" s="1280"/>
      <c r="E13" s="1280"/>
      <c r="F13" s="1280"/>
      <c r="G13" s="1280"/>
      <c r="H13" s="1281"/>
      <c r="I13" s="1282">
        <f>IF(SUM(I10,I11)=SUM(M13:AF13),SUM(M13:AF13),"縦計と横計の不一致")</f>
        <v>0</v>
      </c>
      <c r="J13" s="1283"/>
      <c r="K13" s="1283"/>
      <c r="L13" s="1284"/>
      <c r="M13" s="1285">
        <f>SUM(M10,M11)</f>
        <v>0</v>
      </c>
      <c r="N13" s="1286"/>
      <c r="O13" s="1286"/>
      <c r="P13" s="1286"/>
      <c r="Q13" s="1286">
        <f>SUM(Q10,Q11)</f>
        <v>0</v>
      </c>
      <c r="R13" s="1286"/>
      <c r="S13" s="1286"/>
      <c r="T13" s="1286"/>
      <c r="U13" s="1286">
        <f>SUM(U10,U11)</f>
        <v>0</v>
      </c>
      <c r="V13" s="1286"/>
      <c r="W13" s="1286"/>
      <c r="X13" s="1286">
        <f>SUM(X10,X11)</f>
        <v>0</v>
      </c>
      <c r="Y13" s="1286"/>
      <c r="Z13" s="1286"/>
      <c r="AA13" s="1286">
        <f>SUM(AA10,AA11)</f>
        <v>0</v>
      </c>
      <c r="AB13" s="1286"/>
      <c r="AC13" s="1286"/>
      <c r="AD13" s="1286">
        <f>SUM(AD10,AD11)</f>
        <v>0</v>
      </c>
      <c r="AE13" s="1286"/>
      <c r="AF13" s="1286"/>
      <c r="AI13" s="759">
        <f>I13-SUM(M13:AF13)</f>
        <v>0</v>
      </c>
    </row>
    <row r="14" spans="1:35" ht="4.5" customHeight="1">
      <c r="A14" s="763"/>
      <c r="B14" s="764"/>
      <c r="C14" s="764"/>
      <c r="D14" s="764"/>
      <c r="E14" s="764"/>
      <c r="F14" s="764"/>
      <c r="G14" s="764"/>
      <c r="H14" s="764"/>
      <c r="I14" s="764"/>
      <c r="J14" s="764"/>
      <c r="K14" s="764"/>
      <c r="L14" s="765"/>
      <c r="M14" s="766"/>
      <c r="N14" s="766"/>
      <c r="O14" s="766"/>
      <c r="P14" s="766"/>
      <c r="Q14" s="766"/>
      <c r="R14" s="766"/>
      <c r="S14" s="766"/>
      <c r="T14" s="766"/>
      <c r="U14" s="766"/>
      <c r="V14" s="766"/>
      <c r="W14" s="766"/>
      <c r="X14" s="766"/>
      <c r="Y14" s="766"/>
      <c r="Z14" s="766"/>
      <c r="AA14" s="766"/>
      <c r="AB14" s="766"/>
      <c r="AC14" s="766"/>
      <c r="AD14" s="766"/>
      <c r="AE14" s="766"/>
      <c r="AF14" s="766"/>
      <c r="AI14" s="767"/>
    </row>
    <row r="15" spans="1:35" ht="20.100000000000001" customHeight="1">
      <c r="A15" s="768" t="s">
        <v>803</v>
      </c>
      <c r="C15" s="769"/>
      <c r="D15" s="769"/>
      <c r="E15" s="769"/>
      <c r="F15" s="769"/>
      <c r="G15" s="769"/>
      <c r="H15" s="769"/>
      <c r="I15" s="769"/>
      <c r="J15" s="769"/>
      <c r="K15" s="769"/>
      <c r="L15" s="769"/>
      <c r="M15" s="769"/>
      <c r="N15" s="769"/>
      <c r="O15" s="770"/>
      <c r="P15" s="769"/>
      <c r="Q15" s="769"/>
      <c r="R15" s="771"/>
      <c r="S15" s="771"/>
      <c r="T15" s="770"/>
      <c r="U15" s="769"/>
      <c r="V15" s="769"/>
      <c r="W15" s="769"/>
      <c r="X15" s="769"/>
      <c r="Y15" s="769"/>
      <c r="Z15" s="769"/>
      <c r="AA15" s="769"/>
      <c r="AB15" s="766"/>
      <c r="AC15" s="766"/>
      <c r="AD15" s="766"/>
      <c r="AE15" s="766"/>
      <c r="AF15" s="766"/>
      <c r="AI15" s="767"/>
    </row>
    <row r="16" spans="1:35" ht="60.75" customHeight="1">
      <c r="A16" s="772" t="s">
        <v>32</v>
      </c>
      <c r="B16" s="1178" t="s">
        <v>804</v>
      </c>
      <c r="C16" s="1179"/>
      <c r="D16" s="1179"/>
      <c r="E16" s="1179"/>
      <c r="F16" s="1179"/>
      <c r="G16" s="1179"/>
      <c r="H16" s="1179"/>
      <c r="I16" s="1179"/>
      <c r="J16" s="1179"/>
      <c r="K16" s="1179"/>
      <c r="L16" s="1179"/>
      <c r="M16" s="1180"/>
      <c r="N16" s="1175"/>
      <c r="O16" s="1175"/>
      <c r="P16" s="1175"/>
      <c r="Q16" s="1175"/>
      <c r="R16" s="773" t="s">
        <v>805</v>
      </c>
      <c r="S16" s="774"/>
      <c r="T16" s="775"/>
      <c r="U16" s="769"/>
      <c r="V16" s="769"/>
      <c r="W16" s="769"/>
      <c r="X16" s="769"/>
      <c r="Y16" s="769"/>
      <c r="Z16" s="769"/>
      <c r="AA16" s="769"/>
      <c r="AB16" s="766"/>
      <c r="AC16" s="766"/>
      <c r="AD16" s="766"/>
      <c r="AE16" s="766"/>
      <c r="AF16" s="766"/>
      <c r="AI16" s="767"/>
    </row>
    <row r="17" spans="1:40" ht="30" customHeight="1">
      <c r="A17" s="1181" t="s">
        <v>41</v>
      </c>
      <c r="B17" s="1183" t="s">
        <v>806</v>
      </c>
      <c r="C17" s="1184"/>
      <c r="D17" s="1184"/>
      <c r="E17" s="1184"/>
      <c r="F17" s="1184"/>
      <c r="G17" s="1184"/>
      <c r="H17" s="1184"/>
      <c r="I17" s="1184"/>
      <c r="J17" s="1184"/>
      <c r="K17" s="1184"/>
      <c r="L17" s="1184"/>
      <c r="M17" s="1185"/>
      <c r="N17" s="1176"/>
      <c r="O17" s="1176"/>
      <c r="P17" s="1176"/>
      <c r="Q17" s="1176"/>
      <c r="R17" s="776" t="s">
        <v>805</v>
      </c>
      <c r="S17" s="774"/>
      <c r="T17" s="1190" t="s">
        <v>807</v>
      </c>
      <c r="U17" s="1191"/>
      <c r="V17" s="1191"/>
      <c r="W17" s="1191"/>
      <c r="X17" s="1191"/>
      <c r="Y17" s="1191"/>
      <c r="Z17" s="1191"/>
      <c r="AA17" s="1191"/>
      <c r="AB17" s="1287">
        <f>N17*1.5</f>
        <v>0</v>
      </c>
      <c r="AC17" s="1287"/>
      <c r="AD17" s="1287"/>
      <c r="AE17" s="1287"/>
      <c r="AF17" s="1289" t="s">
        <v>805</v>
      </c>
      <c r="AI17" s="767"/>
    </row>
    <row r="18" spans="1:40" ht="20.100000000000001" customHeight="1">
      <c r="A18" s="1182"/>
      <c r="B18" s="1291" t="s">
        <v>808</v>
      </c>
      <c r="C18" s="1292"/>
      <c r="D18" s="1292"/>
      <c r="E18" s="1292"/>
      <c r="F18" s="1292"/>
      <c r="G18" s="1292"/>
      <c r="H18" s="1292"/>
      <c r="I18" s="1292"/>
      <c r="J18" s="1292"/>
      <c r="K18" s="1292"/>
      <c r="L18" s="1292"/>
      <c r="M18" s="1293"/>
      <c r="N18" s="1177"/>
      <c r="O18" s="1177"/>
      <c r="P18" s="1177"/>
      <c r="Q18" s="1177"/>
      <c r="R18" s="777" t="s">
        <v>805</v>
      </c>
      <c r="S18" s="774"/>
      <c r="T18" s="1192"/>
      <c r="U18" s="1193"/>
      <c r="V18" s="1193"/>
      <c r="W18" s="1193"/>
      <c r="X18" s="1193"/>
      <c r="Y18" s="1193"/>
      <c r="Z18" s="1193"/>
      <c r="AA18" s="1193"/>
      <c r="AB18" s="1288"/>
      <c r="AC18" s="1288"/>
      <c r="AD18" s="1288"/>
      <c r="AE18" s="1288"/>
      <c r="AF18" s="1290"/>
      <c r="AI18" s="767"/>
    </row>
    <row r="19" spans="1:40" ht="20.100000000000001" customHeight="1">
      <c r="A19" s="772" t="s">
        <v>35</v>
      </c>
      <c r="B19" s="1186" t="s">
        <v>809</v>
      </c>
      <c r="C19" s="1179"/>
      <c r="D19" s="1179"/>
      <c r="E19" s="1179"/>
      <c r="F19" s="1179"/>
      <c r="G19" s="1179"/>
      <c r="H19" s="1179"/>
      <c r="I19" s="1179"/>
      <c r="J19" s="1179"/>
      <c r="K19" s="1179"/>
      <c r="L19" s="1179"/>
      <c r="M19" s="1180"/>
      <c r="N19" s="1175"/>
      <c r="O19" s="1175"/>
      <c r="P19" s="1175"/>
      <c r="Q19" s="1175"/>
      <c r="R19" s="773" t="s">
        <v>805</v>
      </c>
      <c r="S19" s="774"/>
      <c r="T19" s="778" t="s">
        <v>810</v>
      </c>
      <c r="U19" s="778"/>
      <c r="V19" s="778"/>
      <c r="W19" s="778"/>
      <c r="X19" s="778"/>
      <c r="Y19" s="778"/>
      <c r="Z19" s="778"/>
      <c r="AA19" s="778"/>
      <c r="AB19" s="779"/>
      <c r="AC19" s="779"/>
      <c r="AD19" s="779"/>
      <c r="AE19" s="779"/>
      <c r="AF19" s="779"/>
      <c r="AH19" s="1294"/>
      <c r="AI19" s="1294"/>
      <c r="AJ19" s="1294"/>
      <c r="AK19" s="1294"/>
      <c r="AL19" s="1294"/>
      <c r="AM19" s="1294"/>
      <c r="AN19" s="1294"/>
    </row>
    <row r="20" spans="1:40" ht="20.100000000000001" customHeight="1">
      <c r="A20" s="772" t="s">
        <v>603</v>
      </c>
      <c r="B20" s="1186" t="s">
        <v>811</v>
      </c>
      <c r="C20" s="1179"/>
      <c r="D20" s="1179"/>
      <c r="E20" s="1179"/>
      <c r="F20" s="1179"/>
      <c r="G20" s="1179"/>
      <c r="H20" s="1179"/>
      <c r="I20" s="1179"/>
      <c r="J20" s="1179"/>
      <c r="K20" s="1179"/>
      <c r="L20" s="1179"/>
      <c r="M20" s="1180"/>
      <c r="N20" s="1175"/>
      <c r="O20" s="1175"/>
      <c r="P20" s="1175"/>
      <c r="Q20" s="1175"/>
      <c r="R20" s="773" t="s">
        <v>805</v>
      </c>
      <c r="S20" s="774"/>
      <c r="T20" s="1190" t="s">
        <v>812</v>
      </c>
      <c r="U20" s="1191"/>
      <c r="V20" s="1191"/>
      <c r="W20" s="1191"/>
      <c r="X20" s="1191"/>
      <c r="Y20" s="1191"/>
      <c r="Z20" s="1191"/>
      <c r="AA20" s="1191"/>
      <c r="AB20" s="1295">
        <f>IF(AND(N16=0,N17=0),N19+N20,N16+MINA(AB17,N18)+N20)</f>
        <v>0</v>
      </c>
      <c r="AC20" s="1295"/>
      <c r="AD20" s="1295"/>
      <c r="AE20" s="1295"/>
      <c r="AF20" s="780" t="s">
        <v>813</v>
      </c>
      <c r="AH20" s="1296"/>
      <c r="AI20" s="1296"/>
      <c r="AJ20" s="1296"/>
      <c r="AK20" s="1296"/>
      <c r="AL20" s="1296"/>
      <c r="AM20" s="763"/>
      <c r="AN20" s="763"/>
    </row>
    <row r="21" spans="1:40" ht="20.100000000000001" customHeight="1">
      <c r="A21" s="772" t="s">
        <v>604</v>
      </c>
      <c r="B21" s="1186" t="s">
        <v>814</v>
      </c>
      <c r="C21" s="1179"/>
      <c r="D21" s="1179"/>
      <c r="E21" s="1179"/>
      <c r="F21" s="1179"/>
      <c r="G21" s="1179"/>
      <c r="H21" s="1179"/>
      <c r="I21" s="1179"/>
      <c r="J21" s="1179"/>
      <c r="K21" s="1179"/>
      <c r="L21" s="1179"/>
      <c r="M21" s="1180"/>
      <c r="N21" s="1187">
        <f>N16+N18+N19+N20</f>
        <v>0</v>
      </c>
      <c r="O21" s="1187"/>
      <c r="P21" s="1187"/>
      <c r="Q21" s="1187"/>
      <c r="R21" s="773" t="s">
        <v>805</v>
      </c>
      <c r="S21" s="774"/>
      <c r="T21" s="1188" t="s">
        <v>815</v>
      </c>
      <c r="U21" s="1189"/>
      <c r="V21" s="1189"/>
      <c r="W21" s="1189"/>
      <c r="X21" s="1189"/>
      <c r="Y21" s="1189"/>
      <c r="Z21" s="1189"/>
      <c r="AA21" s="1189"/>
      <c r="AB21" s="1297">
        <f>N21-AB20</f>
        <v>0</v>
      </c>
      <c r="AC21" s="1297"/>
      <c r="AD21" s="1297"/>
      <c r="AE21" s="1297"/>
      <c r="AF21" s="781" t="s">
        <v>813</v>
      </c>
      <c r="AI21" s="767"/>
    </row>
    <row r="22" spans="1:40" ht="5.25" customHeight="1">
      <c r="A22" s="768"/>
      <c r="C22" s="769"/>
      <c r="D22" s="769"/>
      <c r="E22" s="769"/>
      <c r="F22" s="769"/>
      <c r="G22" s="769"/>
      <c r="H22" s="769"/>
      <c r="I22" s="769"/>
      <c r="J22" s="769"/>
      <c r="K22" s="769"/>
      <c r="L22" s="769"/>
      <c r="M22" s="769"/>
      <c r="N22" s="769"/>
      <c r="O22" s="770"/>
      <c r="P22" s="769"/>
      <c r="Q22" s="769"/>
      <c r="R22" s="771"/>
      <c r="S22" s="771"/>
      <c r="T22" s="770"/>
      <c r="U22" s="769"/>
      <c r="V22" s="769"/>
      <c r="W22" s="769"/>
      <c r="X22" s="769"/>
      <c r="Y22" s="769"/>
      <c r="Z22" s="769"/>
      <c r="AA22" s="769"/>
      <c r="AB22" s="766"/>
      <c r="AC22" s="766"/>
      <c r="AD22" s="766"/>
      <c r="AE22" s="766"/>
      <c r="AF22" s="766"/>
      <c r="AI22" s="767"/>
    </row>
    <row r="23" spans="1:40" s="782" customFormat="1" ht="20.100000000000001" customHeight="1" thickBot="1">
      <c r="A23" s="768" t="s">
        <v>816</v>
      </c>
      <c r="C23" s="769"/>
      <c r="D23" s="769"/>
      <c r="E23" s="769"/>
      <c r="F23" s="769"/>
      <c r="G23" s="769"/>
      <c r="H23" s="769"/>
      <c r="I23" s="769"/>
      <c r="J23" s="769"/>
      <c r="K23" s="769"/>
      <c r="L23" s="769"/>
      <c r="M23" s="769"/>
      <c r="N23" s="769"/>
      <c r="O23" s="770"/>
      <c r="P23" s="769"/>
      <c r="Q23" s="769"/>
      <c r="R23" s="771"/>
      <c r="S23" s="771"/>
      <c r="T23" s="770"/>
      <c r="U23" s="769"/>
      <c r="V23" s="769"/>
      <c r="W23" s="769"/>
      <c r="X23" s="769"/>
      <c r="Y23" s="769"/>
      <c r="Z23" s="769"/>
      <c r="AA23" s="769"/>
      <c r="AB23" s="764"/>
      <c r="AC23" s="764"/>
      <c r="AD23" s="764"/>
      <c r="AE23" s="764"/>
      <c r="AF23" s="764"/>
      <c r="AI23" s="783"/>
    </row>
    <row r="24" spans="1:40" s="782" customFormat="1" ht="20.100000000000001" customHeight="1" thickTop="1">
      <c r="A24" s="1298" t="s">
        <v>817</v>
      </c>
      <c r="B24" s="1299"/>
      <c r="C24" s="1299"/>
      <c r="D24" s="1299"/>
      <c r="E24" s="1299"/>
      <c r="F24" s="1299"/>
      <c r="G24" s="1299"/>
      <c r="H24" s="1299"/>
      <c r="I24" s="1299"/>
      <c r="J24" s="1299"/>
      <c r="K24" s="1300"/>
      <c r="L24" s="1301" t="s">
        <v>818</v>
      </c>
      <c r="M24" s="1302"/>
      <c r="N24" s="1302"/>
      <c r="O24" s="1302"/>
      <c r="P24" s="1302"/>
      <c r="Q24" s="1302"/>
      <c r="R24" s="1302"/>
      <c r="S24" s="1303"/>
      <c r="T24" s="1304" t="s">
        <v>819</v>
      </c>
      <c r="U24" s="1305"/>
      <c r="V24" s="1305"/>
      <c r="W24" s="1305"/>
      <c r="X24" s="1305"/>
      <c r="Y24" s="1306" t="s">
        <v>820</v>
      </c>
      <c r="Z24" s="1307"/>
      <c r="AA24" s="1307"/>
      <c r="AB24" s="1307"/>
      <c r="AC24" s="1307"/>
      <c r="AD24" s="1307"/>
      <c r="AE24" s="1307"/>
      <c r="AF24" s="1308"/>
      <c r="AG24" s="784"/>
      <c r="AI24" s="783"/>
    </row>
    <row r="25" spans="1:40" s="782" customFormat="1" ht="23.25" customHeight="1" thickBot="1">
      <c r="A25" s="785" t="s">
        <v>532</v>
      </c>
      <c r="B25" s="1309">
        <f>$I$6+$I$7</f>
        <v>0</v>
      </c>
      <c r="C25" s="1309"/>
      <c r="D25" s="1309"/>
      <c r="E25" s="1309"/>
      <c r="F25" s="1309"/>
      <c r="G25" s="1309"/>
      <c r="H25" s="1309"/>
      <c r="I25" s="1309"/>
      <c r="J25" s="1309"/>
      <c r="K25" s="1310"/>
      <c r="L25" s="785" t="s">
        <v>146</v>
      </c>
      <c r="M25" s="1311">
        <f>AB20</f>
        <v>0</v>
      </c>
      <c r="N25" s="1312"/>
      <c r="O25" s="1312"/>
      <c r="P25" s="1312"/>
      <c r="Q25" s="1312"/>
      <c r="R25" s="1312"/>
      <c r="S25" s="786" t="s">
        <v>533</v>
      </c>
      <c r="T25" s="787" t="s">
        <v>821</v>
      </c>
      <c r="U25" s="1313">
        <f>IF($B$25&gt;0,$I$5,0)</f>
        <v>0</v>
      </c>
      <c r="V25" s="1313"/>
      <c r="W25" s="1313"/>
      <c r="X25" s="788" t="s">
        <v>364</v>
      </c>
      <c r="Y25" s="789" t="s">
        <v>822</v>
      </c>
      <c r="Z25" s="1314" t="str">
        <f>IF($B$25&gt;0,ROUNDDOWN(($B$25-$M$25)*$U$25/100,-2),"")</f>
        <v/>
      </c>
      <c r="AA25" s="1314"/>
      <c r="AB25" s="1314"/>
      <c r="AC25" s="1314"/>
      <c r="AD25" s="1314"/>
      <c r="AE25" s="1315" t="s">
        <v>805</v>
      </c>
      <c r="AF25" s="1316"/>
      <c r="AG25" s="784"/>
      <c r="AI25" s="783"/>
    </row>
    <row r="26" spans="1:40" s="782" customFormat="1" ht="9.9499999999999993" customHeight="1" thickTop="1">
      <c r="A26" s="784"/>
      <c r="B26" s="764"/>
      <c r="C26" s="764"/>
      <c r="D26" s="764"/>
      <c r="E26" s="764"/>
      <c r="F26" s="764"/>
      <c r="G26" s="764"/>
      <c r="H26" s="764"/>
      <c r="I26" s="764"/>
      <c r="J26" s="764"/>
      <c r="K26" s="764"/>
      <c r="L26" s="765"/>
      <c r="M26" s="764"/>
      <c r="N26" s="764"/>
      <c r="O26" s="764"/>
      <c r="P26" s="764"/>
      <c r="Q26" s="764"/>
      <c r="R26" s="764"/>
      <c r="S26" s="764"/>
      <c r="T26" s="764"/>
      <c r="U26" s="764"/>
      <c r="V26" s="764"/>
      <c r="W26" s="764"/>
      <c r="X26" s="764"/>
      <c r="Y26" s="764"/>
      <c r="Z26" s="764"/>
      <c r="AA26" s="764"/>
      <c r="AB26" s="764"/>
      <c r="AC26" s="764"/>
      <c r="AD26" s="764"/>
      <c r="AE26" s="764"/>
      <c r="AF26" s="764"/>
      <c r="AI26" s="783"/>
    </row>
    <row r="27" spans="1:40" s="782" customFormat="1" ht="20.100000000000001" customHeight="1">
      <c r="A27" s="768" t="s">
        <v>823</v>
      </c>
      <c r="C27" s="790"/>
      <c r="D27" s="790"/>
      <c r="E27" s="790"/>
      <c r="F27" s="790"/>
      <c r="G27" s="791"/>
      <c r="H27" s="792"/>
      <c r="I27" s="792"/>
      <c r="J27" s="792"/>
      <c r="K27" s="784"/>
      <c r="L27" s="791"/>
      <c r="M27" s="791"/>
      <c r="N27" s="791"/>
      <c r="O27" s="791"/>
      <c r="P27" s="791"/>
      <c r="Q27" s="791"/>
      <c r="R27" s="791"/>
      <c r="S27" s="791"/>
      <c r="T27" s="791"/>
      <c r="U27" s="791"/>
      <c r="V27" s="792"/>
      <c r="W27" s="792"/>
      <c r="X27" s="792"/>
      <c r="Y27" s="792"/>
      <c r="Z27" s="792"/>
      <c r="AA27" s="792"/>
      <c r="AB27" s="792"/>
      <c r="AC27" s="792"/>
      <c r="AD27" s="792"/>
      <c r="AE27" s="792"/>
      <c r="AF27" s="792"/>
      <c r="AI27" s="783"/>
    </row>
    <row r="28" spans="1:40" s="782" customFormat="1" ht="20.100000000000001" customHeight="1">
      <c r="A28" s="1317" t="s">
        <v>52</v>
      </c>
      <c r="B28" s="1317"/>
      <c r="C28" s="1317"/>
      <c r="D28" s="1317"/>
      <c r="E28" s="1317"/>
      <c r="F28" s="1317"/>
      <c r="G28" s="1318" t="s">
        <v>824</v>
      </c>
      <c r="H28" s="1318"/>
      <c r="I28" s="1318"/>
      <c r="J28" s="1318"/>
      <c r="K28" s="1318"/>
      <c r="L28" s="1318"/>
      <c r="M28" s="1318"/>
      <c r="N28" s="1318"/>
      <c r="O28" s="1318"/>
      <c r="P28" s="1318"/>
      <c r="Q28" s="1318" t="s">
        <v>825</v>
      </c>
      <c r="R28" s="1318"/>
      <c r="S28" s="1318"/>
      <c r="T28" s="1318"/>
      <c r="U28" s="1318"/>
      <c r="V28" s="1318"/>
      <c r="W28" s="1318"/>
      <c r="X28" s="1318"/>
      <c r="Y28" s="1318"/>
      <c r="Z28" s="1318" t="s">
        <v>826</v>
      </c>
      <c r="AA28" s="1318"/>
      <c r="AB28" s="1318"/>
      <c r="AC28" s="1318"/>
      <c r="AD28" s="1318"/>
      <c r="AE28" s="1318"/>
      <c r="AF28" s="1318"/>
      <c r="AI28" s="783"/>
    </row>
    <row r="29" spans="1:40" s="782" customFormat="1" ht="20.100000000000001" customHeight="1">
      <c r="A29" s="1319" t="s">
        <v>827</v>
      </c>
      <c r="B29" s="1319"/>
      <c r="C29" s="1319"/>
      <c r="D29" s="1319"/>
      <c r="E29" s="1319"/>
      <c r="F29" s="1319"/>
      <c r="G29" s="1320"/>
      <c r="H29" s="1320"/>
      <c r="I29" s="1320"/>
      <c r="J29" s="1320"/>
      <c r="K29" s="1320"/>
      <c r="L29" s="1320"/>
      <c r="M29" s="1320"/>
      <c r="N29" s="1320"/>
      <c r="O29" s="1321"/>
      <c r="P29" s="793" t="s">
        <v>63</v>
      </c>
      <c r="Q29" s="1320"/>
      <c r="R29" s="1320"/>
      <c r="S29" s="1320"/>
      <c r="T29" s="1320"/>
      <c r="U29" s="1320"/>
      <c r="V29" s="1320"/>
      <c r="W29" s="1320"/>
      <c r="X29" s="1321"/>
      <c r="Y29" s="793" t="s">
        <v>63</v>
      </c>
      <c r="Z29" s="1322">
        <f>G29+Q29</f>
        <v>0</v>
      </c>
      <c r="AA29" s="1322"/>
      <c r="AB29" s="1322"/>
      <c r="AC29" s="1322"/>
      <c r="AD29" s="1322"/>
      <c r="AE29" s="1323"/>
      <c r="AF29" s="794" t="s">
        <v>63</v>
      </c>
      <c r="AI29" s="783"/>
    </row>
    <row r="30" spans="1:40" s="782" customFormat="1" ht="20.100000000000001" customHeight="1">
      <c r="A30" s="1324" t="s">
        <v>828</v>
      </c>
      <c r="B30" s="1324"/>
      <c r="C30" s="1324"/>
      <c r="D30" s="1324"/>
      <c r="E30" s="1324"/>
      <c r="F30" s="1324"/>
      <c r="G30" s="1325"/>
      <c r="H30" s="1325"/>
      <c r="I30" s="1325"/>
      <c r="J30" s="1325"/>
      <c r="K30" s="1325"/>
      <c r="L30" s="1325"/>
      <c r="M30" s="1325"/>
      <c r="N30" s="1325"/>
      <c r="O30" s="1326"/>
      <c r="P30" s="795" t="s">
        <v>77</v>
      </c>
      <c r="Q30" s="1325"/>
      <c r="R30" s="1325"/>
      <c r="S30" s="1325"/>
      <c r="T30" s="1325"/>
      <c r="U30" s="1325"/>
      <c r="V30" s="1325"/>
      <c r="W30" s="1325"/>
      <c r="X30" s="1326"/>
      <c r="Y30" s="795" t="s">
        <v>77</v>
      </c>
      <c r="Z30" s="1327">
        <f>G30+Q30</f>
        <v>0</v>
      </c>
      <c r="AA30" s="1327"/>
      <c r="AB30" s="1327"/>
      <c r="AC30" s="1327"/>
      <c r="AD30" s="1327"/>
      <c r="AE30" s="1328"/>
      <c r="AF30" s="796" t="s">
        <v>77</v>
      </c>
      <c r="AI30" s="783"/>
    </row>
    <row r="31" spans="1:40" s="782" customFormat="1" ht="20.100000000000001" customHeight="1">
      <c r="A31" s="1335" t="s">
        <v>829</v>
      </c>
      <c r="B31" s="1335"/>
      <c r="C31" s="1335"/>
      <c r="D31" s="1335"/>
      <c r="E31" s="1335"/>
      <c r="F31" s="1335"/>
      <c r="G31" s="1336" t="str">
        <f>IFERROR(G29/G30*1000,"")</f>
        <v/>
      </c>
      <c r="H31" s="1336"/>
      <c r="I31" s="1336"/>
      <c r="J31" s="1336"/>
      <c r="K31" s="1336"/>
      <c r="L31" s="1336"/>
      <c r="M31" s="1336"/>
      <c r="N31" s="1336"/>
      <c r="O31" s="1337"/>
      <c r="P31" s="797" t="s">
        <v>64</v>
      </c>
      <c r="Q31" s="1336" t="str">
        <f>IFERROR(Q29/Q30*1000,"")</f>
        <v/>
      </c>
      <c r="R31" s="1336"/>
      <c r="S31" s="1336"/>
      <c r="T31" s="1336"/>
      <c r="U31" s="1336"/>
      <c r="V31" s="1336"/>
      <c r="W31" s="1336"/>
      <c r="X31" s="1337"/>
      <c r="Y31" s="797" t="s">
        <v>64</v>
      </c>
      <c r="Z31" s="1329" t="str">
        <f>IFERROR(Z29*1000/Z30,"")</f>
        <v/>
      </c>
      <c r="AA31" s="1329"/>
      <c r="AB31" s="1329"/>
      <c r="AC31" s="1329"/>
      <c r="AD31" s="1329"/>
      <c r="AE31" s="1330"/>
      <c r="AF31" s="798" t="s">
        <v>64</v>
      </c>
      <c r="AI31" s="783"/>
    </row>
    <row r="32" spans="1:40" s="782" customFormat="1" ht="6" customHeight="1" thickBot="1">
      <c r="A32" s="799"/>
      <c r="B32" s="799"/>
      <c r="C32" s="799"/>
      <c r="D32" s="800"/>
      <c r="E32" s="800"/>
      <c r="F32" s="800"/>
      <c r="G32" s="800"/>
      <c r="H32" s="800"/>
      <c r="I32" s="800"/>
      <c r="J32" s="800"/>
      <c r="K32" s="801"/>
      <c r="L32" s="800"/>
      <c r="M32" s="800"/>
      <c r="N32" s="800"/>
      <c r="O32" s="800"/>
      <c r="P32" s="800"/>
      <c r="Q32" s="800"/>
      <c r="R32" s="800"/>
      <c r="S32" s="801"/>
      <c r="T32" s="801"/>
      <c r="U32" s="801"/>
      <c r="V32" s="801"/>
      <c r="W32" s="801"/>
      <c r="X32" s="801"/>
      <c r="Y32" s="802"/>
      <c r="Z32" s="803"/>
      <c r="AA32" s="803"/>
      <c r="AB32" s="803"/>
      <c r="AC32" s="803"/>
      <c r="AD32" s="803"/>
      <c r="AE32" s="804"/>
      <c r="AF32" s="804"/>
      <c r="AI32" s="783"/>
    </row>
    <row r="33" spans="1:35" s="782" customFormat="1" ht="20.100000000000001" customHeight="1" thickTop="1">
      <c r="A33" s="1298" t="s">
        <v>830</v>
      </c>
      <c r="B33" s="1299"/>
      <c r="C33" s="1299"/>
      <c r="D33" s="1299"/>
      <c r="E33" s="1299"/>
      <c r="F33" s="1299"/>
      <c r="G33" s="1299"/>
      <c r="H33" s="1299"/>
      <c r="I33" s="1299"/>
      <c r="J33" s="1299"/>
      <c r="K33" s="1300"/>
      <c r="L33" s="1301" t="s">
        <v>831</v>
      </c>
      <c r="M33" s="1302"/>
      <c r="N33" s="1302"/>
      <c r="O33" s="1302"/>
      <c r="P33" s="1302"/>
      <c r="Q33" s="1302"/>
      <c r="R33" s="1302"/>
      <c r="S33" s="1303"/>
      <c r="T33" s="1304" t="s">
        <v>819</v>
      </c>
      <c r="U33" s="1305"/>
      <c r="V33" s="1305"/>
      <c r="W33" s="1305"/>
      <c r="X33" s="1305"/>
      <c r="Y33" s="1306" t="s">
        <v>832</v>
      </c>
      <c r="Z33" s="1307"/>
      <c r="AA33" s="1307"/>
      <c r="AB33" s="1307"/>
      <c r="AC33" s="1307"/>
      <c r="AD33" s="1307"/>
      <c r="AE33" s="1307"/>
      <c r="AF33" s="1308"/>
      <c r="AG33" s="784"/>
      <c r="AI33" s="783"/>
    </row>
    <row r="34" spans="1:35" s="782" customFormat="1" ht="23.25" customHeight="1" thickBot="1">
      <c r="A34" s="785" t="s">
        <v>532</v>
      </c>
      <c r="B34" s="1309">
        <f>G29</f>
        <v>0</v>
      </c>
      <c r="C34" s="1309"/>
      <c r="D34" s="1309"/>
      <c r="E34" s="1309"/>
      <c r="F34" s="1309"/>
      <c r="G34" s="1309"/>
      <c r="H34" s="1309"/>
      <c r="I34" s="1309"/>
      <c r="J34" s="1309"/>
      <c r="K34" s="1310"/>
      <c r="L34" s="785" t="s">
        <v>146</v>
      </c>
      <c r="M34" s="1331"/>
      <c r="N34" s="1331"/>
      <c r="O34" s="1331"/>
      <c r="P34" s="1331"/>
      <c r="Q34" s="1331"/>
      <c r="R34" s="1331"/>
      <c r="S34" s="786" t="s">
        <v>533</v>
      </c>
      <c r="T34" s="805" t="s">
        <v>821</v>
      </c>
      <c r="U34" s="1332">
        <f>IF(B34&gt;0,I5,0)</f>
        <v>0</v>
      </c>
      <c r="V34" s="1332"/>
      <c r="W34" s="1332"/>
      <c r="X34" s="788" t="s">
        <v>364</v>
      </c>
      <c r="Y34" s="806" t="s">
        <v>822</v>
      </c>
      <c r="Z34" s="1314" t="str">
        <f>IF($B$34&gt;0,ROUNDDOWN(($B$34-$M$34)*$U$34/100,-2),"")</f>
        <v/>
      </c>
      <c r="AA34" s="1314"/>
      <c r="AB34" s="1314"/>
      <c r="AC34" s="1314"/>
      <c r="AD34" s="1314"/>
      <c r="AE34" s="1333" t="s">
        <v>805</v>
      </c>
      <c r="AF34" s="1334"/>
      <c r="AG34" s="784"/>
      <c r="AI34" s="783"/>
    </row>
    <row r="35" spans="1:35" s="782" customFormat="1" ht="9" customHeight="1" thickTop="1">
      <c r="A35" s="807"/>
      <c r="B35" s="807"/>
      <c r="C35" s="807"/>
      <c r="D35" s="807"/>
      <c r="E35" s="807"/>
      <c r="G35" s="807"/>
      <c r="H35" s="807"/>
      <c r="I35" s="807"/>
      <c r="M35" s="807"/>
      <c r="N35" s="807"/>
      <c r="P35" s="807"/>
      <c r="Q35" s="807"/>
      <c r="R35" s="808"/>
      <c r="S35" s="807"/>
      <c r="X35" s="764"/>
      <c r="Y35" s="764"/>
      <c r="Z35" s="809"/>
      <c r="AA35" s="809"/>
      <c r="AB35" s="809"/>
      <c r="AC35" s="809"/>
      <c r="AD35" s="809"/>
      <c r="AE35" s="810"/>
      <c r="AF35" s="810"/>
      <c r="AI35" s="783"/>
    </row>
    <row r="36" spans="1:35" s="782" customFormat="1" ht="20.100000000000001" customHeight="1">
      <c r="A36" s="811" t="s">
        <v>833</v>
      </c>
      <c r="B36" s="764"/>
      <c r="C36" s="764"/>
      <c r="D36" s="764"/>
      <c r="E36" s="764"/>
      <c r="F36" s="764"/>
      <c r="G36" s="764"/>
      <c r="H36" s="764"/>
      <c r="I36" s="764"/>
      <c r="J36" s="764"/>
      <c r="K36" s="764"/>
      <c r="L36" s="765"/>
      <c r="M36" s="764"/>
      <c r="N36" s="764"/>
      <c r="O36" s="764"/>
      <c r="P36" s="764"/>
      <c r="Q36" s="764"/>
      <c r="R36" s="764"/>
      <c r="S36" s="764"/>
      <c r="T36" s="764"/>
      <c r="U36" s="764"/>
      <c r="V36" s="764"/>
      <c r="W36" s="764"/>
      <c r="X36" s="764"/>
      <c r="Y36" s="764"/>
      <c r="Z36" s="764"/>
      <c r="AA36" s="764"/>
      <c r="AB36" s="764"/>
      <c r="AC36" s="764"/>
      <c r="AD36" s="764"/>
      <c r="AE36" s="764"/>
      <c r="AF36" s="764"/>
      <c r="AI36" s="783"/>
    </row>
    <row r="37" spans="1:35" s="782" customFormat="1" ht="31.5" customHeight="1">
      <c r="A37" s="1146" t="s">
        <v>834</v>
      </c>
      <c r="B37" s="1146"/>
      <c r="C37" s="1146"/>
      <c r="D37" s="1146"/>
      <c r="E37" s="1146"/>
      <c r="F37" s="1146"/>
      <c r="G37" s="1146"/>
      <c r="H37" s="1146"/>
      <c r="I37" s="1146"/>
      <c r="J37" s="1146"/>
      <c r="K37" s="1146"/>
      <c r="L37" s="1146"/>
      <c r="M37" s="1146"/>
      <c r="N37" s="1146"/>
      <c r="O37" s="1146"/>
      <c r="P37" s="1146"/>
      <c r="Q37" s="1146"/>
      <c r="R37" s="1146"/>
      <c r="S37" s="1146"/>
      <c r="T37" s="1146"/>
      <c r="U37" s="1146"/>
      <c r="V37" s="1146"/>
      <c r="W37" s="1146"/>
      <c r="X37" s="1146"/>
      <c r="Y37" s="1146"/>
      <c r="Z37" s="1146"/>
      <c r="AA37" s="1146"/>
      <c r="AB37" s="1146"/>
      <c r="AC37" s="1146"/>
      <c r="AD37" s="1146"/>
      <c r="AE37" s="1146"/>
      <c r="AF37" s="1146"/>
      <c r="AI37" s="783"/>
    </row>
    <row r="38" spans="1:35" s="782" customFormat="1" ht="18" customHeight="1">
      <c r="A38" s="1147" t="s">
        <v>835</v>
      </c>
      <c r="B38" s="1148"/>
      <c r="C38" s="1148"/>
      <c r="D38" s="1148"/>
      <c r="E38" s="1148"/>
      <c r="F38" s="1148"/>
      <c r="G38" s="1148"/>
      <c r="H38" s="1149"/>
      <c r="I38" s="1153" t="s">
        <v>836</v>
      </c>
      <c r="J38" s="1154"/>
      <c r="K38" s="1154"/>
      <c r="L38" s="1155"/>
      <c r="M38" s="1156" t="s">
        <v>837</v>
      </c>
      <c r="N38" s="1157"/>
      <c r="O38" s="1157"/>
      <c r="P38" s="1158"/>
      <c r="Q38" s="1162" t="s">
        <v>838</v>
      </c>
      <c r="R38" s="1163"/>
      <c r="S38" s="1163"/>
      <c r="T38" s="1163"/>
      <c r="U38" s="1163"/>
      <c r="V38" s="1164"/>
      <c r="W38" s="1156" t="s">
        <v>839</v>
      </c>
      <c r="X38" s="1157"/>
      <c r="Y38" s="1157"/>
      <c r="Z38" s="1158"/>
      <c r="AA38" s="1165" t="s">
        <v>840</v>
      </c>
      <c r="AB38" s="1166"/>
      <c r="AC38" s="1169" t="s">
        <v>841</v>
      </c>
      <c r="AD38" s="1170"/>
      <c r="AE38" s="1170"/>
      <c r="AF38" s="1171"/>
    </row>
    <row r="39" spans="1:35" ht="18" customHeight="1">
      <c r="A39" s="1150"/>
      <c r="B39" s="1151"/>
      <c r="C39" s="1151"/>
      <c r="D39" s="1151"/>
      <c r="E39" s="1151"/>
      <c r="F39" s="1151"/>
      <c r="G39" s="1151"/>
      <c r="H39" s="1152"/>
      <c r="I39" s="1159" t="s">
        <v>842</v>
      </c>
      <c r="J39" s="1160"/>
      <c r="K39" s="1160"/>
      <c r="L39" s="1161"/>
      <c r="M39" s="1159"/>
      <c r="N39" s="1160"/>
      <c r="O39" s="1160"/>
      <c r="P39" s="1161"/>
      <c r="Q39" s="1159" t="s">
        <v>843</v>
      </c>
      <c r="R39" s="1160"/>
      <c r="S39" s="1160"/>
      <c r="T39" s="1160"/>
      <c r="U39" s="1160"/>
      <c r="V39" s="1161"/>
      <c r="W39" s="1159"/>
      <c r="X39" s="1160"/>
      <c r="Y39" s="1160"/>
      <c r="Z39" s="1161"/>
      <c r="AA39" s="1167"/>
      <c r="AB39" s="1168"/>
      <c r="AC39" s="1172" t="s">
        <v>844</v>
      </c>
      <c r="AD39" s="1173"/>
      <c r="AE39" s="1173"/>
      <c r="AF39" s="1174"/>
    </row>
    <row r="40" spans="1:35" ht="18" customHeight="1">
      <c r="A40" s="1355"/>
      <c r="B40" s="1356"/>
      <c r="C40" s="1356"/>
      <c r="D40" s="1356"/>
      <c r="E40" s="1356"/>
      <c r="F40" s="1356"/>
      <c r="G40" s="1356"/>
      <c r="H40" s="1357"/>
      <c r="I40" s="1358"/>
      <c r="J40" s="1359"/>
      <c r="K40" s="1359"/>
      <c r="L40" s="1360"/>
      <c r="M40" s="1364" t="s">
        <v>845</v>
      </c>
      <c r="N40" s="1366" t="s">
        <v>68</v>
      </c>
      <c r="O40" s="1368"/>
      <c r="P40" s="1370" t="s">
        <v>846</v>
      </c>
      <c r="Q40" s="1372" t="s">
        <v>847</v>
      </c>
      <c r="R40" s="1373"/>
      <c r="S40" s="812" t="s">
        <v>848</v>
      </c>
      <c r="T40" s="1373"/>
      <c r="U40" s="1373"/>
      <c r="V40" s="813" t="s">
        <v>849</v>
      </c>
      <c r="W40" s="1374"/>
      <c r="X40" s="1375"/>
      <c r="Y40" s="1375"/>
      <c r="Z40" s="814" t="s">
        <v>360</v>
      </c>
      <c r="AA40" s="1338"/>
      <c r="AB40" s="1339"/>
      <c r="AC40" s="1342"/>
      <c r="AD40" s="1343"/>
      <c r="AE40" s="1343"/>
      <c r="AF40" s="1344"/>
    </row>
    <row r="41" spans="1:35" ht="18" customHeight="1">
      <c r="A41" s="1355"/>
      <c r="B41" s="1356"/>
      <c r="C41" s="1356"/>
      <c r="D41" s="1356"/>
      <c r="E41" s="1356"/>
      <c r="F41" s="1356"/>
      <c r="G41" s="1356"/>
      <c r="H41" s="1357"/>
      <c r="I41" s="1361"/>
      <c r="J41" s="1362"/>
      <c r="K41" s="1362"/>
      <c r="L41" s="1363"/>
      <c r="M41" s="1365"/>
      <c r="N41" s="1367"/>
      <c r="O41" s="1369"/>
      <c r="P41" s="1371"/>
      <c r="Q41" s="815" t="s">
        <v>238</v>
      </c>
      <c r="R41" s="816"/>
      <c r="S41" s="817" t="s">
        <v>68</v>
      </c>
      <c r="T41" s="816"/>
      <c r="U41" s="818"/>
      <c r="V41" s="819" t="s">
        <v>850</v>
      </c>
      <c r="W41" s="1345"/>
      <c r="X41" s="1346"/>
      <c r="Y41" s="1346"/>
      <c r="Z41" s="1347"/>
      <c r="AA41" s="1340"/>
      <c r="AB41" s="1341"/>
      <c r="AC41" s="1348"/>
      <c r="AD41" s="1349"/>
      <c r="AE41" s="1349"/>
      <c r="AF41" s="1350"/>
    </row>
    <row r="42" spans="1:35" ht="9.75" customHeight="1">
      <c r="A42" s="1351"/>
      <c r="B42" s="1351"/>
      <c r="C42" s="1351"/>
      <c r="D42" s="1351"/>
      <c r="E42" s="1351"/>
      <c r="F42" s="1351"/>
      <c r="G42" s="1351"/>
      <c r="H42" s="1351"/>
      <c r="I42" s="1351"/>
      <c r="J42" s="1351"/>
      <c r="K42" s="1351"/>
      <c r="L42" s="1351"/>
      <c r="M42" s="1351"/>
      <c r="N42" s="1351"/>
      <c r="O42" s="1351"/>
      <c r="P42" s="1351"/>
      <c r="Q42" s="1351"/>
      <c r="R42" s="1351"/>
      <c r="S42" s="1351"/>
      <c r="T42" s="1351"/>
      <c r="U42" s="1351"/>
      <c r="V42" s="1351"/>
      <c r="W42" s="1351"/>
      <c r="X42" s="1351"/>
      <c r="Y42" s="1351"/>
      <c r="Z42" s="1351"/>
      <c r="AA42" s="1351"/>
      <c r="AB42" s="1351"/>
      <c r="AC42" s="1351"/>
      <c r="AD42" s="1351"/>
      <c r="AE42" s="1351"/>
      <c r="AF42" s="1351"/>
    </row>
    <row r="43" spans="1:35" ht="21.95" customHeight="1">
      <c r="A43" s="1352" t="s">
        <v>851</v>
      </c>
      <c r="B43" s="1353"/>
      <c r="C43" s="1353"/>
      <c r="D43" s="1353"/>
      <c r="E43" s="1353"/>
      <c r="F43" s="1353"/>
      <c r="G43" s="1353"/>
      <c r="H43" s="1353"/>
      <c r="I43" s="1354"/>
      <c r="J43" s="1353" t="s">
        <v>852</v>
      </c>
      <c r="K43" s="1353"/>
      <c r="L43" s="1353"/>
      <c r="M43" s="1353"/>
      <c r="N43" s="1353"/>
      <c r="O43" s="1353"/>
      <c r="P43" s="1354"/>
      <c r="Q43" s="1352" t="s">
        <v>853</v>
      </c>
      <c r="R43" s="1353"/>
      <c r="S43" s="1353"/>
      <c r="T43" s="1353"/>
      <c r="U43" s="1353"/>
      <c r="V43" s="1353"/>
      <c r="W43" s="1353"/>
      <c r="X43" s="1354"/>
      <c r="Y43" s="1352" t="s">
        <v>854</v>
      </c>
      <c r="Z43" s="1353"/>
      <c r="AA43" s="1353"/>
      <c r="AB43" s="1353"/>
      <c r="AC43" s="1353"/>
      <c r="AD43" s="1353"/>
      <c r="AE43" s="1353"/>
      <c r="AF43" s="1354"/>
    </row>
    <row r="44" spans="1:35" ht="21.95" customHeight="1">
      <c r="A44" s="1386"/>
      <c r="B44" s="1387"/>
      <c r="C44" s="1387"/>
      <c r="D44" s="1387"/>
      <c r="E44" s="1387"/>
      <c r="F44" s="1387"/>
      <c r="G44" s="1387"/>
      <c r="H44" s="1387"/>
      <c r="I44" s="1388"/>
      <c r="J44" s="1387"/>
      <c r="K44" s="1387"/>
      <c r="L44" s="1387"/>
      <c r="M44" s="1387"/>
      <c r="N44" s="1387"/>
      <c r="O44" s="1387"/>
      <c r="P44" s="1388"/>
      <c r="Q44" s="1389"/>
      <c r="R44" s="1379"/>
      <c r="S44" s="1378" t="s">
        <v>855</v>
      </c>
      <c r="T44" s="1379"/>
      <c r="U44" s="1379"/>
      <c r="V44" s="1378" t="s">
        <v>856</v>
      </c>
      <c r="W44" s="1379"/>
      <c r="X44" s="1380"/>
      <c r="Y44" s="1379"/>
      <c r="Z44" s="1379"/>
      <c r="AA44" s="1378" t="s">
        <v>855</v>
      </c>
      <c r="AB44" s="1376"/>
      <c r="AC44" s="1376"/>
      <c r="AD44" s="1378" t="s">
        <v>383</v>
      </c>
      <c r="AE44" s="1379"/>
      <c r="AF44" s="1380"/>
    </row>
    <row r="45" spans="1:35" ht="21.95" customHeight="1">
      <c r="A45" s="820" t="s">
        <v>855</v>
      </c>
      <c r="B45" s="821"/>
      <c r="C45" s="821"/>
      <c r="D45" s="821"/>
      <c r="E45" s="821"/>
      <c r="F45" s="821"/>
      <c r="G45" s="822"/>
      <c r="H45" s="1383" t="s">
        <v>857</v>
      </c>
      <c r="I45" s="1384"/>
      <c r="J45" s="1385"/>
      <c r="K45" s="1385"/>
      <c r="L45" s="1385"/>
      <c r="M45" s="1385"/>
      <c r="N45" s="1385"/>
      <c r="O45" s="1385"/>
      <c r="P45" s="823" t="s">
        <v>858</v>
      </c>
      <c r="Q45" s="1390"/>
      <c r="R45" s="1381"/>
      <c r="S45" s="1160"/>
      <c r="T45" s="1381"/>
      <c r="U45" s="1381"/>
      <c r="V45" s="1160"/>
      <c r="W45" s="1381"/>
      <c r="X45" s="1382"/>
      <c r="Y45" s="1381"/>
      <c r="Z45" s="1381"/>
      <c r="AA45" s="1160"/>
      <c r="AB45" s="1377"/>
      <c r="AC45" s="1377"/>
      <c r="AD45" s="1160"/>
      <c r="AE45" s="1381"/>
      <c r="AF45" s="1382"/>
    </row>
    <row r="46" spans="1:35" ht="22.5">
      <c r="A46" s="1194"/>
      <c r="B46" s="1194"/>
      <c r="C46" s="1194"/>
      <c r="D46" s="1194"/>
      <c r="E46" s="1194"/>
      <c r="F46" s="1194"/>
      <c r="G46" s="1194"/>
      <c r="H46" s="1194"/>
      <c r="I46" s="1194"/>
      <c r="J46" s="1194"/>
      <c r="K46" s="1194"/>
      <c r="L46" s="1194"/>
      <c r="M46" s="1194"/>
      <c r="N46" s="1194"/>
      <c r="O46" s="1194"/>
      <c r="P46" s="1194"/>
      <c r="Q46" s="1194"/>
      <c r="R46" s="1194"/>
      <c r="S46" s="1194"/>
      <c r="T46" s="1194"/>
      <c r="U46" s="1194"/>
      <c r="V46" s="1194"/>
      <c r="W46" s="1194"/>
      <c r="X46" s="1194"/>
      <c r="Y46" s="1194"/>
      <c r="Z46" s="1194"/>
      <c r="AA46" s="1194"/>
      <c r="AB46" s="1194"/>
      <c r="AC46" s="1194"/>
      <c r="AD46" s="1194"/>
      <c r="AE46" s="1194"/>
      <c r="AF46" s="1194"/>
    </row>
    <row r="101" spans="1:1">
      <c r="A101" s="746" t="s">
        <v>859</v>
      </c>
    </row>
    <row r="102" spans="1:1">
      <c r="A102" s="746" t="s">
        <v>795</v>
      </c>
    </row>
    <row r="103" spans="1:1">
      <c r="A103" s="746" t="s">
        <v>860</v>
      </c>
    </row>
    <row r="104" spans="1:1">
      <c r="A104" s="746" t="s">
        <v>861</v>
      </c>
    </row>
    <row r="105" spans="1:1">
      <c r="A105" s="746" t="s">
        <v>862</v>
      </c>
    </row>
    <row r="106" spans="1:1">
      <c r="A106" s="746" t="s">
        <v>863</v>
      </c>
    </row>
    <row r="108" spans="1:1">
      <c r="A108" s="746" t="s">
        <v>864</v>
      </c>
    </row>
    <row r="109" spans="1:1">
      <c r="A109" s="746" t="s">
        <v>36</v>
      </c>
    </row>
    <row r="110" spans="1:1">
      <c r="A110" s="746" t="s">
        <v>821</v>
      </c>
    </row>
    <row r="111" spans="1:1">
      <c r="A111" s="746" t="s">
        <v>865</v>
      </c>
    </row>
    <row r="112" spans="1:1">
      <c r="A112" s="746" t="s">
        <v>866</v>
      </c>
    </row>
    <row r="113" spans="1:1">
      <c r="A113" s="746" t="s">
        <v>867</v>
      </c>
    </row>
    <row r="114" spans="1:1">
      <c r="A114" s="746" t="s">
        <v>868</v>
      </c>
    </row>
    <row r="115" spans="1:1">
      <c r="A115" s="746" t="s">
        <v>869</v>
      </c>
    </row>
    <row r="116" spans="1:1">
      <c r="A116" s="746" t="s">
        <v>870</v>
      </c>
    </row>
    <row r="117" spans="1:1">
      <c r="A117" s="746" t="s">
        <v>871</v>
      </c>
    </row>
    <row r="118" spans="1:1">
      <c r="A118" s="746" t="s">
        <v>872</v>
      </c>
    </row>
    <row r="119" spans="1:1">
      <c r="A119" s="746" t="s">
        <v>873</v>
      </c>
    </row>
    <row r="120" spans="1:1">
      <c r="A120" s="746" t="s">
        <v>874</v>
      </c>
    </row>
    <row r="121" spans="1:1">
      <c r="A121" s="746" t="s">
        <v>875</v>
      </c>
    </row>
    <row r="122" spans="1:1">
      <c r="A122" s="746" t="s">
        <v>876</v>
      </c>
    </row>
    <row r="123" spans="1:1">
      <c r="A123" s="746" t="s">
        <v>877</v>
      </c>
    </row>
    <row r="124" spans="1:1">
      <c r="A124" s="746" t="s">
        <v>878</v>
      </c>
    </row>
    <row r="125" spans="1:1">
      <c r="A125" s="746" t="s">
        <v>879</v>
      </c>
    </row>
    <row r="126" spans="1:1">
      <c r="A126" s="746" t="s">
        <v>880</v>
      </c>
    </row>
    <row r="127" spans="1:1">
      <c r="A127" s="746" t="s">
        <v>881</v>
      </c>
    </row>
    <row r="128" spans="1:1">
      <c r="A128" s="746" t="s">
        <v>882</v>
      </c>
    </row>
    <row r="129" spans="1:1">
      <c r="A129" s="746" t="s">
        <v>883</v>
      </c>
    </row>
    <row r="130" spans="1:1">
      <c r="A130" s="746" t="s">
        <v>884</v>
      </c>
    </row>
    <row r="131" spans="1:1">
      <c r="A131" s="746" t="s">
        <v>885</v>
      </c>
    </row>
    <row r="132" spans="1:1">
      <c r="A132" s="746" t="s">
        <v>886</v>
      </c>
    </row>
    <row r="133" spans="1:1">
      <c r="A133" s="746" t="s">
        <v>887</v>
      </c>
    </row>
    <row r="134" spans="1:1">
      <c r="A134" s="746" t="s">
        <v>888</v>
      </c>
    </row>
    <row r="135" spans="1:1">
      <c r="A135" s="746" t="s">
        <v>889</v>
      </c>
    </row>
    <row r="136" spans="1:1">
      <c r="A136" s="746" t="s">
        <v>890</v>
      </c>
    </row>
  </sheetData>
  <mergeCells count="168">
    <mergeCell ref="AB44:AC45"/>
    <mergeCell ref="AD44:AD45"/>
    <mergeCell ref="AE44:AF45"/>
    <mergeCell ref="H45:I45"/>
    <mergeCell ref="J45:O45"/>
    <mergeCell ref="A46:AF46"/>
    <mergeCell ref="A44:I44"/>
    <mergeCell ref="J44:P44"/>
    <mergeCell ref="Q44:R45"/>
    <mergeCell ref="S44:S45"/>
    <mergeCell ref="T44:U45"/>
    <mergeCell ref="V44:V45"/>
    <mergeCell ref="W44:X45"/>
    <mergeCell ref="Y44:Z45"/>
    <mergeCell ref="AA44:AA45"/>
    <mergeCell ref="AA40:AB41"/>
    <mergeCell ref="AC40:AF40"/>
    <mergeCell ref="W41:Z41"/>
    <mergeCell ref="AC41:AF41"/>
    <mergeCell ref="A42:AF42"/>
    <mergeCell ref="A43:I43"/>
    <mergeCell ref="J43:P43"/>
    <mergeCell ref="Q43:X43"/>
    <mergeCell ref="Y43:AF43"/>
    <mergeCell ref="A40:H41"/>
    <mergeCell ref="I40:L41"/>
    <mergeCell ref="M40:M41"/>
    <mergeCell ref="N40:N41"/>
    <mergeCell ref="O40:O41"/>
    <mergeCell ref="P40:P41"/>
    <mergeCell ref="Q40:R40"/>
    <mergeCell ref="T40:U40"/>
    <mergeCell ref="W40:Y40"/>
    <mergeCell ref="Z31:AE31"/>
    <mergeCell ref="A33:K33"/>
    <mergeCell ref="L33:S33"/>
    <mergeCell ref="T33:X33"/>
    <mergeCell ref="Y33:AF33"/>
    <mergeCell ref="B34:K34"/>
    <mergeCell ref="M34:R34"/>
    <mergeCell ref="U34:W34"/>
    <mergeCell ref="Z34:AD34"/>
    <mergeCell ref="AE34:AF34"/>
    <mergeCell ref="A31:F31"/>
    <mergeCell ref="G31:O31"/>
    <mergeCell ref="Q31:X31"/>
    <mergeCell ref="A28:F28"/>
    <mergeCell ref="G28:P28"/>
    <mergeCell ref="Q28:Y28"/>
    <mergeCell ref="Z28:AF28"/>
    <mergeCell ref="A29:F29"/>
    <mergeCell ref="G29:O29"/>
    <mergeCell ref="Q29:X29"/>
    <mergeCell ref="Z29:AE29"/>
    <mergeCell ref="A30:F30"/>
    <mergeCell ref="G30:O30"/>
    <mergeCell ref="Q30:X30"/>
    <mergeCell ref="Z30:AE30"/>
    <mergeCell ref="AB21:AE21"/>
    <mergeCell ref="A24:K24"/>
    <mergeCell ref="L24:S24"/>
    <mergeCell ref="T24:X24"/>
    <mergeCell ref="Y24:AF24"/>
    <mergeCell ref="B25:K25"/>
    <mergeCell ref="M25:R25"/>
    <mergeCell ref="U25:W25"/>
    <mergeCell ref="Z25:AD25"/>
    <mergeCell ref="AE25:AF25"/>
    <mergeCell ref="AB17:AE18"/>
    <mergeCell ref="AF17:AF18"/>
    <mergeCell ref="B18:M18"/>
    <mergeCell ref="B19:M19"/>
    <mergeCell ref="N19:Q19"/>
    <mergeCell ref="AH19:AN19"/>
    <mergeCell ref="B20:M20"/>
    <mergeCell ref="N20:Q20"/>
    <mergeCell ref="T20:AA20"/>
    <mergeCell ref="AB20:AE20"/>
    <mergeCell ref="AH20:AL20"/>
    <mergeCell ref="AI11:AI12"/>
    <mergeCell ref="C12:G12"/>
    <mergeCell ref="B13:H13"/>
    <mergeCell ref="I13:L13"/>
    <mergeCell ref="M13:P13"/>
    <mergeCell ref="Q13:T13"/>
    <mergeCell ref="U13:W13"/>
    <mergeCell ref="X13:Z13"/>
    <mergeCell ref="AA13:AC13"/>
    <mergeCell ref="AD13:AF13"/>
    <mergeCell ref="U10:W10"/>
    <mergeCell ref="X10:Z10"/>
    <mergeCell ref="AA10:AC10"/>
    <mergeCell ref="AD10:AF10"/>
    <mergeCell ref="B11:H11"/>
    <mergeCell ref="I11:L12"/>
    <mergeCell ref="M11:P12"/>
    <mergeCell ref="Q11:T12"/>
    <mergeCell ref="U11:W12"/>
    <mergeCell ref="X11:Z12"/>
    <mergeCell ref="AA11:AC12"/>
    <mergeCell ref="AD11:AF12"/>
    <mergeCell ref="Q10:T10"/>
    <mergeCell ref="AA8:AC8"/>
    <mergeCell ref="AD8:AF8"/>
    <mergeCell ref="D9:H9"/>
    <mergeCell ref="I9:L9"/>
    <mergeCell ref="M9:P9"/>
    <mergeCell ref="Q9:T9"/>
    <mergeCell ref="U9:W9"/>
    <mergeCell ref="X9:Z9"/>
    <mergeCell ref="AA9:AC9"/>
    <mergeCell ref="AD9:AF9"/>
    <mergeCell ref="Y5:AF5"/>
    <mergeCell ref="D6:H6"/>
    <mergeCell ref="I6:L6"/>
    <mergeCell ref="M6:P7"/>
    <mergeCell ref="Q6:T7"/>
    <mergeCell ref="U6:W7"/>
    <mergeCell ref="X6:Z7"/>
    <mergeCell ref="AA6:AC7"/>
    <mergeCell ref="AD6:AF7"/>
    <mergeCell ref="D7:H7"/>
    <mergeCell ref="I7:L7"/>
    <mergeCell ref="A1:AF1"/>
    <mergeCell ref="A4:A13"/>
    <mergeCell ref="B4:C4"/>
    <mergeCell ref="D4:H4"/>
    <mergeCell ref="I4:L4"/>
    <mergeCell ref="M4:P4"/>
    <mergeCell ref="Q4:T4"/>
    <mergeCell ref="U4:W4"/>
    <mergeCell ref="X4:Z4"/>
    <mergeCell ref="AA4:AC4"/>
    <mergeCell ref="AD4:AF4"/>
    <mergeCell ref="B5:C10"/>
    <mergeCell ref="D5:H5"/>
    <mergeCell ref="I5:L5"/>
    <mergeCell ref="N5:X5"/>
    <mergeCell ref="D8:H8"/>
    <mergeCell ref="I8:L8"/>
    <mergeCell ref="M8:P8"/>
    <mergeCell ref="Q8:T8"/>
    <mergeCell ref="U8:W8"/>
    <mergeCell ref="X8:Z8"/>
    <mergeCell ref="D10:H10"/>
    <mergeCell ref="I10:L10"/>
    <mergeCell ref="M10:P10"/>
    <mergeCell ref="N16:Q16"/>
    <mergeCell ref="N17:Q17"/>
    <mergeCell ref="N18:Q18"/>
    <mergeCell ref="B16:M16"/>
    <mergeCell ref="A17:A18"/>
    <mergeCell ref="B17:M17"/>
    <mergeCell ref="B21:M21"/>
    <mergeCell ref="N21:Q21"/>
    <mergeCell ref="T21:AA21"/>
    <mergeCell ref="T17:AA18"/>
    <mergeCell ref="A37:AF37"/>
    <mergeCell ref="A38:H39"/>
    <mergeCell ref="I38:L38"/>
    <mergeCell ref="M38:P39"/>
    <mergeCell ref="Q38:V38"/>
    <mergeCell ref="W38:Z39"/>
    <mergeCell ref="AA38:AB39"/>
    <mergeCell ref="AC38:AF38"/>
    <mergeCell ref="I39:L39"/>
    <mergeCell ref="Q39:V39"/>
    <mergeCell ref="AC39:AF39"/>
  </mergeCells>
  <phoneticPr fontId="2"/>
  <conditionalFormatting sqref="T34:V34">
    <cfRule type="expression" dxfId="3" priority="1" stopIfTrue="1">
      <formula>$T$34="総額が合いません"</formula>
    </cfRule>
  </conditionalFormatting>
  <conditionalFormatting sqref="T34:V34">
    <cfRule type="expression" dxfId="2" priority="2" stopIfTrue="1">
      <formula>$T$34="総額が合いません"</formula>
    </cfRule>
  </conditionalFormatting>
  <conditionalFormatting sqref="P2:T4 X57:X61 A58:A60 Y57:AA59 AB57:IV61 K59:W61 A61:D61 J61 W57:W58 F57:T58 B57:E59">
    <cfRule type="cellIs" dxfId="1" priority="3" stopIfTrue="1" operator="lessThan">
      <formula>1</formula>
    </cfRule>
  </conditionalFormatting>
  <conditionalFormatting sqref="T57:V58">
    <cfRule type="cellIs" dxfId="0" priority="4" stopIfTrue="1" operator="equal">
      <formula>"""限度額超過!"""</formula>
    </cfRule>
  </conditionalFormatting>
  <dataValidations disablePrompts="1" count="6">
    <dataValidation type="whole" allowBlank="1" showInputMessage="1" showErrorMessage="1" sqref="M8:P8 JI8:JL8 TE8:TH8 ADA8:ADD8 AMW8:AMZ8 AWS8:AWV8 BGO8:BGR8 BQK8:BQN8 CAG8:CAJ8 CKC8:CKF8 CTY8:CUB8 DDU8:DDX8 DNQ8:DNT8 DXM8:DXP8 EHI8:EHL8 ERE8:ERH8 FBA8:FBD8 FKW8:FKZ8 FUS8:FUV8 GEO8:GER8 GOK8:GON8 GYG8:GYJ8 HIC8:HIF8 HRY8:HSB8 IBU8:IBX8 ILQ8:ILT8 IVM8:IVP8 JFI8:JFL8 JPE8:JPH8 JZA8:JZD8 KIW8:KIZ8 KSS8:KSV8 LCO8:LCR8 LMK8:LMN8 LWG8:LWJ8 MGC8:MGF8 MPY8:MQB8 MZU8:MZX8 NJQ8:NJT8 NTM8:NTP8 ODI8:ODL8 ONE8:ONH8 OXA8:OXD8 PGW8:PGZ8 PQS8:PQV8 QAO8:QAR8 QKK8:QKN8 QUG8:QUJ8 REC8:REF8 RNY8:ROB8 RXU8:RXX8 SHQ8:SHT8 SRM8:SRP8 TBI8:TBL8 TLE8:TLH8 TVA8:TVD8 UEW8:UEZ8 UOS8:UOV8 UYO8:UYR8 VIK8:VIN8 VSG8:VSJ8 WCC8:WCF8 WLY8:WMB8 WVU8:WVX8 M65544:P65544 JI65544:JL65544 TE65544:TH65544 ADA65544:ADD65544 AMW65544:AMZ65544 AWS65544:AWV65544 BGO65544:BGR65544 BQK65544:BQN65544 CAG65544:CAJ65544 CKC65544:CKF65544 CTY65544:CUB65544 DDU65544:DDX65544 DNQ65544:DNT65544 DXM65544:DXP65544 EHI65544:EHL65544 ERE65544:ERH65544 FBA65544:FBD65544 FKW65544:FKZ65544 FUS65544:FUV65544 GEO65544:GER65544 GOK65544:GON65544 GYG65544:GYJ65544 HIC65544:HIF65544 HRY65544:HSB65544 IBU65544:IBX65544 ILQ65544:ILT65544 IVM65544:IVP65544 JFI65544:JFL65544 JPE65544:JPH65544 JZA65544:JZD65544 KIW65544:KIZ65544 KSS65544:KSV65544 LCO65544:LCR65544 LMK65544:LMN65544 LWG65544:LWJ65544 MGC65544:MGF65544 MPY65544:MQB65544 MZU65544:MZX65544 NJQ65544:NJT65544 NTM65544:NTP65544 ODI65544:ODL65544 ONE65544:ONH65544 OXA65544:OXD65544 PGW65544:PGZ65544 PQS65544:PQV65544 QAO65544:QAR65544 QKK65544:QKN65544 QUG65544:QUJ65544 REC65544:REF65544 RNY65544:ROB65544 RXU65544:RXX65544 SHQ65544:SHT65544 SRM65544:SRP65544 TBI65544:TBL65544 TLE65544:TLH65544 TVA65544:TVD65544 UEW65544:UEZ65544 UOS65544:UOV65544 UYO65544:UYR65544 VIK65544:VIN65544 VSG65544:VSJ65544 WCC65544:WCF65544 WLY65544:WMB65544 WVU65544:WVX65544 M131080:P131080 JI131080:JL131080 TE131080:TH131080 ADA131080:ADD131080 AMW131080:AMZ131080 AWS131080:AWV131080 BGO131080:BGR131080 BQK131080:BQN131080 CAG131080:CAJ131080 CKC131080:CKF131080 CTY131080:CUB131080 DDU131080:DDX131080 DNQ131080:DNT131080 DXM131080:DXP131080 EHI131080:EHL131080 ERE131080:ERH131080 FBA131080:FBD131080 FKW131080:FKZ131080 FUS131080:FUV131080 GEO131080:GER131080 GOK131080:GON131080 GYG131080:GYJ131080 HIC131080:HIF131080 HRY131080:HSB131080 IBU131080:IBX131080 ILQ131080:ILT131080 IVM131080:IVP131080 JFI131080:JFL131080 JPE131080:JPH131080 JZA131080:JZD131080 KIW131080:KIZ131080 KSS131080:KSV131080 LCO131080:LCR131080 LMK131080:LMN131080 LWG131080:LWJ131080 MGC131080:MGF131080 MPY131080:MQB131080 MZU131080:MZX131080 NJQ131080:NJT131080 NTM131080:NTP131080 ODI131080:ODL131080 ONE131080:ONH131080 OXA131080:OXD131080 PGW131080:PGZ131080 PQS131080:PQV131080 QAO131080:QAR131080 QKK131080:QKN131080 QUG131080:QUJ131080 REC131080:REF131080 RNY131080:ROB131080 RXU131080:RXX131080 SHQ131080:SHT131080 SRM131080:SRP131080 TBI131080:TBL131080 TLE131080:TLH131080 TVA131080:TVD131080 UEW131080:UEZ131080 UOS131080:UOV131080 UYO131080:UYR131080 VIK131080:VIN131080 VSG131080:VSJ131080 WCC131080:WCF131080 WLY131080:WMB131080 WVU131080:WVX131080 M196616:P196616 JI196616:JL196616 TE196616:TH196616 ADA196616:ADD196616 AMW196616:AMZ196616 AWS196616:AWV196616 BGO196616:BGR196616 BQK196616:BQN196616 CAG196616:CAJ196616 CKC196616:CKF196616 CTY196616:CUB196616 DDU196616:DDX196616 DNQ196616:DNT196616 DXM196616:DXP196616 EHI196616:EHL196616 ERE196616:ERH196616 FBA196616:FBD196616 FKW196616:FKZ196616 FUS196616:FUV196616 GEO196616:GER196616 GOK196616:GON196616 GYG196616:GYJ196616 HIC196616:HIF196616 HRY196616:HSB196616 IBU196616:IBX196616 ILQ196616:ILT196616 IVM196616:IVP196616 JFI196616:JFL196616 JPE196616:JPH196616 JZA196616:JZD196616 KIW196616:KIZ196616 KSS196616:KSV196616 LCO196616:LCR196616 LMK196616:LMN196616 LWG196616:LWJ196616 MGC196616:MGF196616 MPY196616:MQB196616 MZU196616:MZX196616 NJQ196616:NJT196616 NTM196616:NTP196616 ODI196616:ODL196616 ONE196616:ONH196616 OXA196616:OXD196616 PGW196616:PGZ196616 PQS196616:PQV196616 QAO196616:QAR196616 QKK196616:QKN196616 QUG196616:QUJ196616 REC196616:REF196616 RNY196616:ROB196616 RXU196616:RXX196616 SHQ196616:SHT196616 SRM196616:SRP196616 TBI196616:TBL196616 TLE196616:TLH196616 TVA196616:TVD196616 UEW196616:UEZ196616 UOS196616:UOV196616 UYO196616:UYR196616 VIK196616:VIN196616 VSG196616:VSJ196616 WCC196616:WCF196616 WLY196616:WMB196616 WVU196616:WVX196616 M262152:P262152 JI262152:JL262152 TE262152:TH262152 ADA262152:ADD262152 AMW262152:AMZ262152 AWS262152:AWV262152 BGO262152:BGR262152 BQK262152:BQN262152 CAG262152:CAJ262152 CKC262152:CKF262152 CTY262152:CUB262152 DDU262152:DDX262152 DNQ262152:DNT262152 DXM262152:DXP262152 EHI262152:EHL262152 ERE262152:ERH262152 FBA262152:FBD262152 FKW262152:FKZ262152 FUS262152:FUV262152 GEO262152:GER262152 GOK262152:GON262152 GYG262152:GYJ262152 HIC262152:HIF262152 HRY262152:HSB262152 IBU262152:IBX262152 ILQ262152:ILT262152 IVM262152:IVP262152 JFI262152:JFL262152 JPE262152:JPH262152 JZA262152:JZD262152 KIW262152:KIZ262152 KSS262152:KSV262152 LCO262152:LCR262152 LMK262152:LMN262152 LWG262152:LWJ262152 MGC262152:MGF262152 MPY262152:MQB262152 MZU262152:MZX262152 NJQ262152:NJT262152 NTM262152:NTP262152 ODI262152:ODL262152 ONE262152:ONH262152 OXA262152:OXD262152 PGW262152:PGZ262152 PQS262152:PQV262152 QAO262152:QAR262152 QKK262152:QKN262152 QUG262152:QUJ262152 REC262152:REF262152 RNY262152:ROB262152 RXU262152:RXX262152 SHQ262152:SHT262152 SRM262152:SRP262152 TBI262152:TBL262152 TLE262152:TLH262152 TVA262152:TVD262152 UEW262152:UEZ262152 UOS262152:UOV262152 UYO262152:UYR262152 VIK262152:VIN262152 VSG262152:VSJ262152 WCC262152:WCF262152 WLY262152:WMB262152 WVU262152:WVX262152 M327688:P327688 JI327688:JL327688 TE327688:TH327688 ADA327688:ADD327688 AMW327688:AMZ327688 AWS327688:AWV327688 BGO327688:BGR327688 BQK327688:BQN327688 CAG327688:CAJ327688 CKC327688:CKF327688 CTY327688:CUB327688 DDU327688:DDX327688 DNQ327688:DNT327688 DXM327688:DXP327688 EHI327688:EHL327688 ERE327688:ERH327688 FBA327688:FBD327688 FKW327688:FKZ327688 FUS327688:FUV327688 GEO327688:GER327688 GOK327688:GON327688 GYG327688:GYJ327688 HIC327688:HIF327688 HRY327688:HSB327688 IBU327688:IBX327688 ILQ327688:ILT327688 IVM327688:IVP327688 JFI327688:JFL327688 JPE327688:JPH327688 JZA327688:JZD327688 KIW327688:KIZ327688 KSS327688:KSV327688 LCO327688:LCR327688 LMK327688:LMN327688 LWG327688:LWJ327688 MGC327688:MGF327688 MPY327688:MQB327688 MZU327688:MZX327688 NJQ327688:NJT327688 NTM327688:NTP327688 ODI327688:ODL327688 ONE327688:ONH327688 OXA327688:OXD327688 PGW327688:PGZ327688 PQS327688:PQV327688 QAO327688:QAR327688 QKK327688:QKN327688 QUG327688:QUJ327688 REC327688:REF327688 RNY327688:ROB327688 RXU327688:RXX327688 SHQ327688:SHT327688 SRM327688:SRP327688 TBI327688:TBL327688 TLE327688:TLH327688 TVA327688:TVD327688 UEW327688:UEZ327688 UOS327688:UOV327688 UYO327688:UYR327688 VIK327688:VIN327688 VSG327688:VSJ327688 WCC327688:WCF327688 WLY327688:WMB327688 WVU327688:WVX327688 M393224:P393224 JI393224:JL393224 TE393224:TH393224 ADA393224:ADD393224 AMW393224:AMZ393224 AWS393224:AWV393224 BGO393224:BGR393224 BQK393224:BQN393224 CAG393224:CAJ393224 CKC393224:CKF393224 CTY393224:CUB393224 DDU393224:DDX393224 DNQ393224:DNT393224 DXM393224:DXP393224 EHI393224:EHL393224 ERE393224:ERH393224 FBA393224:FBD393224 FKW393224:FKZ393224 FUS393224:FUV393224 GEO393224:GER393224 GOK393224:GON393224 GYG393224:GYJ393224 HIC393224:HIF393224 HRY393224:HSB393224 IBU393224:IBX393224 ILQ393224:ILT393224 IVM393224:IVP393224 JFI393224:JFL393224 JPE393224:JPH393224 JZA393224:JZD393224 KIW393224:KIZ393224 KSS393224:KSV393224 LCO393224:LCR393224 LMK393224:LMN393224 LWG393224:LWJ393224 MGC393224:MGF393224 MPY393224:MQB393224 MZU393224:MZX393224 NJQ393224:NJT393224 NTM393224:NTP393224 ODI393224:ODL393224 ONE393224:ONH393224 OXA393224:OXD393224 PGW393224:PGZ393224 PQS393224:PQV393224 QAO393224:QAR393224 QKK393224:QKN393224 QUG393224:QUJ393224 REC393224:REF393224 RNY393224:ROB393224 RXU393224:RXX393224 SHQ393224:SHT393224 SRM393224:SRP393224 TBI393224:TBL393224 TLE393224:TLH393224 TVA393224:TVD393224 UEW393224:UEZ393224 UOS393224:UOV393224 UYO393224:UYR393224 VIK393224:VIN393224 VSG393224:VSJ393224 WCC393224:WCF393224 WLY393224:WMB393224 WVU393224:WVX393224 M458760:P458760 JI458760:JL458760 TE458760:TH458760 ADA458760:ADD458760 AMW458760:AMZ458760 AWS458760:AWV458760 BGO458760:BGR458760 BQK458760:BQN458760 CAG458760:CAJ458760 CKC458760:CKF458760 CTY458760:CUB458760 DDU458760:DDX458760 DNQ458760:DNT458760 DXM458760:DXP458760 EHI458760:EHL458760 ERE458760:ERH458760 FBA458760:FBD458760 FKW458760:FKZ458760 FUS458760:FUV458760 GEO458760:GER458760 GOK458760:GON458760 GYG458760:GYJ458760 HIC458760:HIF458760 HRY458760:HSB458760 IBU458760:IBX458760 ILQ458760:ILT458760 IVM458760:IVP458760 JFI458760:JFL458760 JPE458760:JPH458760 JZA458760:JZD458760 KIW458760:KIZ458760 KSS458760:KSV458760 LCO458760:LCR458760 LMK458760:LMN458760 LWG458760:LWJ458760 MGC458760:MGF458760 MPY458760:MQB458760 MZU458760:MZX458760 NJQ458760:NJT458760 NTM458760:NTP458760 ODI458760:ODL458760 ONE458760:ONH458760 OXA458760:OXD458760 PGW458760:PGZ458760 PQS458760:PQV458760 QAO458760:QAR458760 QKK458760:QKN458760 QUG458760:QUJ458760 REC458760:REF458760 RNY458760:ROB458760 RXU458760:RXX458760 SHQ458760:SHT458760 SRM458760:SRP458760 TBI458760:TBL458760 TLE458760:TLH458760 TVA458760:TVD458760 UEW458760:UEZ458760 UOS458760:UOV458760 UYO458760:UYR458760 VIK458760:VIN458760 VSG458760:VSJ458760 WCC458760:WCF458760 WLY458760:WMB458760 WVU458760:WVX458760 M524296:P524296 JI524296:JL524296 TE524296:TH524296 ADA524296:ADD524296 AMW524296:AMZ524296 AWS524296:AWV524296 BGO524296:BGR524296 BQK524296:BQN524296 CAG524296:CAJ524296 CKC524296:CKF524296 CTY524296:CUB524296 DDU524296:DDX524296 DNQ524296:DNT524296 DXM524296:DXP524296 EHI524296:EHL524296 ERE524296:ERH524296 FBA524296:FBD524296 FKW524296:FKZ524296 FUS524296:FUV524296 GEO524296:GER524296 GOK524296:GON524296 GYG524296:GYJ524296 HIC524296:HIF524296 HRY524296:HSB524296 IBU524296:IBX524296 ILQ524296:ILT524296 IVM524296:IVP524296 JFI524296:JFL524296 JPE524296:JPH524296 JZA524296:JZD524296 KIW524296:KIZ524296 KSS524296:KSV524296 LCO524296:LCR524296 LMK524296:LMN524296 LWG524296:LWJ524296 MGC524296:MGF524296 MPY524296:MQB524296 MZU524296:MZX524296 NJQ524296:NJT524296 NTM524296:NTP524296 ODI524296:ODL524296 ONE524296:ONH524296 OXA524296:OXD524296 PGW524296:PGZ524296 PQS524296:PQV524296 QAO524296:QAR524296 QKK524296:QKN524296 QUG524296:QUJ524296 REC524296:REF524296 RNY524296:ROB524296 RXU524296:RXX524296 SHQ524296:SHT524296 SRM524296:SRP524296 TBI524296:TBL524296 TLE524296:TLH524296 TVA524296:TVD524296 UEW524296:UEZ524296 UOS524296:UOV524296 UYO524296:UYR524296 VIK524296:VIN524296 VSG524296:VSJ524296 WCC524296:WCF524296 WLY524296:WMB524296 WVU524296:WVX524296 M589832:P589832 JI589832:JL589832 TE589832:TH589832 ADA589832:ADD589832 AMW589832:AMZ589832 AWS589832:AWV589832 BGO589832:BGR589832 BQK589832:BQN589832 CAG589832:CAJ589832 CKC589832:CKF589832 CTY589832:CUB589832 DDU589832:DDX589832 DNQ589832:DNT589832 DXM589832:DXP589832 EHI589832:EHL589832 ERE589832:ERH589832 FBA589832:FBD589832 FKW589832:FKZ589832 FUS589832:FUV589832 GEO589832:GER589832 GOK589832:GON589832 GYG589832:GYJ589832 HIC589832:HIF589832 HRY589832:HSB589832 IBU589832:IBX589832 ILQ589832:ILT589832 IVM589832:IVP589832 JFI589832:JFL589832 JPE589832:JPH589832 JZA589832:JZD589832 KIW589832:KIZ589832 KSS589832:KSV589832 LCO589832:LCR589832 LMK589832:LMN589832 LWG589832:LWJ589832 MGC589832:MGF589832 MPY589832:MQB589832 MZU589832:MZX589832 NJQ589832:NJT589832 NTM589832:NTP589832 ODI589832:ODL589832 ONE589832:ONH589832 OXA589832:OXD589832 PGW589832:PGZ589832 PQS589832:PQV589832 QAO589832:QAR589832 QKK589832:QKN589832 QUG589832:QUJ589832 REC589832:REF589832 RNY589832:ROB589832 RXU589832:RXX589832 SHQ589832:SHT589832 SRM589832:SRP589832 TBI589832:TBL589832 TLE589832:TLH589832 TVA589832:TVD589832 UEW589832:UEZ589832 UOS589832:UOV589832 UYO589832:UYR589832 VIK589832:VIN589832 VSG589832:VSJ589832 WCC589832:WCF589832 WLY589832:WMB589832 WVU589832:WVX589832 M655368:P655368 JI655368:JL655368 TE655368:TH655368 ADA655368:ADD655368 AMW655368:AMZ655368 AWS655368:AWV655368 BGO655368:BGR655368 BQK655368:BQN655368 CAG655368:CAJ655368 CKC655368:CKF655368 CTY655368:CUB655368 DDU655368:DDX655368 DNQ655368:DNT655368 DXM655368:DXP655368 EHI655368:EHL655368 ERE655368:ERH655368 FBA655368:FBD655368 FKW655368:FKZ655368 FUS655368:FUV655368 GEO655368:GER655368 GOK655368:GON655368 GYG655368:GYJ655368 HIC655368:HIF655368 HRY655368:HSB655368 IBU655368:IBX655368 ILQ655368:ILT655368 IVM655368:IVP655368 JFI655368:JFL655368 JPE655368:JPH655368 JZA655368:JZD655368 KIW655368:KIZ655368 KSS655368:KSV655368 LCO655368:LCR655368 LMK655368:LMN655368 LWG655368:LWJ655368 MGC655368:MGF655368 MPY655368:MQB655368 MZU655368:MZX655368 NJQ655368:NJT655368 NTM655368:NTP655368 ODI655368:ODL655368 ONE655368:ONH655368 OXA655368:OXD655368 PGW655368:PGZ655368 PQS655368:PQV655368 QAO655368:QAR655368 QKK655368:QKN655368 QUG655368:QUJ655368 REC655368:REF655368 RNY655368:ROB655368 RXU655368:RXX655368 SHQ655368:SHT655368 SRM655368:SRP655368 TBI655368:TBL655368 TLE655368:TLH655368 TVA655368:TVD655368 UEW655368:UEZ655368 UOS655368:UOV655368 UYO655368:UYR655368 VIK655368:VIN655368 VSG655368:VSJ655368 WCC655368:WCF655368 WLY655368:WMB655368 WVU655368:WVX655368 M720904:P720904 JI720904:JL720904 TE720904:TH720904 ADA720904:ADD720904 AMW720904:AMZ720904 AWS720904:AWV720904 BGO720904:BGR720904 BQK720904:BQN720904 CAG720904:CAJ720904 CKC720904:CKF720904 CTY720904:CUB720904 DDU720904:DDX720904 DNQ720904:DNT720904 DXM720904:DXP720904 EHI720904:EHL720904 ERE720904:ERH720904 FBA720904:FBD720904 FKW720904:FKZ720904 FUS720904:FUV720904 GEO720904:GER720904 GOK720904:GON720904 GYG720904:GYJ720904 HIC720904:HIF720904 HRY720904:HSB720904 IBU720904:IBX720904 ILQ720904:ILT720904 IVM720904:IVP720904 JFI720904:JFL720904 JPE720904:JPH720904 JZA720904:JZD720904 KIW720904:KIZ720904 KSS720904:KSV720904 LCO720904:LCR720904 LMK720904:LMN720904 LWG720904:LWJ720904 MGC720904:MGF720904 MPY720904:MQB720904 MZU720904:MZX720904 NJQ720904:NJT720904 NTM720904:NTP720904 ODI720904:ODL720904 ONE720904:ONH720904 OXA720904:OXD720904 PGW720904:PGZ720904 PQS720904:PQV720904 QAO720904:QAR720904 QKK720904:QKN720904 QUG720904:QUJ720904 REC720904:REF720904 RNY720904:ROB720904 RXU720904:RXX720904 SHQ720904:SHT720904 SRM720904:SRP720904 TBI720904:TBL720904 TLE720904:TLH720904 TVA720904:TVD720904 UEW720904:UEZ720904 UOS720904:UOV720904 UYO720904:UYR720904 VIK720904:VIN720904 VSG720904:VSJ720904 WCC720904:WCF720904 WLY720904:WMB720904 WVU720904:WVX720904 M786440:P786440 JI786440:JL786440 TE786440:TH786440 ADA786440:ADD786440 AMW786440:AMZ786440 AWS786440:AWV786440 BGO786440:BGR786440 BQK786440:BQN786440 CAG786440:CAJ786440 CKC786440:CKF786440 CTY786440:CUB786440 DDU786440:DDX786440 DNQ786440:DNT786440 DXM786440:DXP786440 EHI786440:EHL786440 ERE786440:ERH786440 FBA786440:FBD786440 FKW786440:FKZ786440 FUS786440:FUV786440 GEO786440:GER786440 GOK786440:GON786440 GYG786440:GYJ786440 HIC786440:HIF786440 HRY786440:HSB786440 IBU786440:IBX786440 ILQ786440:ILT786440 IVM786440:IVP786440 JFI786440:JFL786440 JPE786440:JPH786440 JZA786440:JZD786440 KIW786440:KIZ786440 KSS786440:KSV786440 LCO786440:LCR786440 LMK786440:LMN786440 LWG786440:LWJ786440 MGC786440:MGF786440 MPY786440:MQB786440 MZU786440:MZX786440 NJQ786440:NJT786440 NTM786440:NTP786440 ODI786440:ODL786440 ONE786440:ONH786440 OXA786440:OXD786440 PGW786440:PGZ786440 PQS786440:PQV786440 QAO786440:QAR786440 QKK786440:QKN786440 QUG786440:QUJ786440 REC786440:REF786440 RNY786440:ROB786440 RXU786440:RXX786440 SHQ786440:SHT786440 SRM786440:SRP786440 TBI786440:TBL786440 TLE786440:TLH786440 TVA786440:TVD786440 UEW786440:UEZ786440 UOS786440:UOV786440 UYO786440:UYR786440 VIK786440:VIN786440 VSG786440:VSJ786440 WCC786440:WCF786440 WLY786440:WMB786440 WVU786440:WVX786440 M851976:P851976 JI851976:JL851976 TE851976:TH851976 ADA851976:ADD851976 AMW851976:AMZ851976 AWS851976:AWV851976 BGO851976:BGR851976 BQK851976:BQN851976 CAG851976:CAJ851976 CKC851976:CKF851976 CTY851976:CUB851976 DDU851976:DDX851976 DNQ851976:DNT851976 DXM851976:DXP851976 EHI851976:EHL851976 ERE851976:ERH851976 FBA851976:FBD851976 FKW851976:FKZ851976 FUS851976:FUV851976 GEO851976:GER851976 GOK851976:GON851976 GYG851976:GYJ851976 HIC851976:HIF851976 HRY851976:HSB851976 IBU851976:IBX851976 ILQ851976:ILT851976 IVM851976:IVP851976 JFI851976:JFL851976 JPE851976:JPH851976 JZA851976:JZD851976 KIW851976:KIZ851976 KSS851976:KSV851976 LCO851976:LCR851976 LMK851976:LMN851976 LWG851976:LWJ851976 MGC851976:MGF851976 MPY851976:MQB851976 MZU851976:MZX851976 NJQ851976:NJT851976 NTM851976:NTP851976 ODI851976:ODL851976 ONE851976:ONH851976 OXA851976:OXD851976 PGW851976:PGZ851976 PQS851976:PQV851976 QAO851976:QAR851976 QKK851976:QKN851976 QUG851976:QUJ851976 REC851976:REF851976 RNY851976:ROB851976 RXU851976:RXX851976 SHQ851976:SHT851976 SRM851976:SRP851976 TBI851976:TBL851976 TLE851976:TLH851976 TVA851976:TVD851976 UEW851976:UEZ851976 UOS851976:UOV851976 UYO851976:UYR851976 VIK851976:VIN851976 VSG851976:VSJ851976 WCC851976:WCF851976 WLY851976:WMB851976 WVU851976:WVX851976 M917512:P917512 JI917512:JL917512 TE917512:TH917512 ADA917512:ADD917512 AMW917512:AMZ917512 AWS917512:AWV917512 BGO917512:BGR917512 BQK917512:BQN917512 CAG917512:CAJ917512 CKC917512:CKF917512 CTY917512:CUB917512 DDU917512:DDX917512 DNQ917512:DNT917512 DXM917512:DXP917512 EHI917512:EHL917512 ERE917512:ERH917512 FBA917512:FBD917512 FKW917512:FKZ917512 FUS917512:FUV917512 GEO917512:GER917512 GOK917512:GON917512 GYG917512:GYJ917512 HIC917512:HIF917512 HRY917512:HSB917512 IBU917512:IBX917512 ILQ917512:ILT917512 IVM917512:IVP917512 JFI917512:JFL917512 JPE917512:JPH917512 JZA917512:JZD917512 KIW917512:KIZ917512 KSS917512:KSV917512 LCO917512:LCR917512 LMK917512:LMN917512 LWG917512:LWJ917512 MGC917512:MGF917512 MPY917512:MQB917512 MZU917512:MZX917512 NJQ917512:NJT917512 NTM917512:NTP917512 ODI917512:ODL917512 ONE917512:ONH917512 OXA917512:OXD917512 PGW917512:PGZ917512 PQS917512:PQV917512 QAO917512:QAR917512 QKK917512:QKN917512 QUG917512:QUJ917512 REC917512:REF917512 RNY917512:ROB917512 RXU917512:RXX917512 SHQ917512:SHT917512 SRM917512:SRP917512 TBI917512:TBL917512 TLE917512:TLH917512 TVA917512:TVD917512 UEW917512:UEZ917512 UOS917512:UOV917512 UYO917512:UYR917512 VIK917512:VIN917512 VSG917512:VSJ917512 WCC917512:WCF917512 WLY917512:WMB917512 WVU917512:WVX917512 M983048:P983048 JI983048:JL983048 TE983048:TH983048 ADA983048:ADD983048 AMW983048:AMZ983048 AWS983048:AWV983048 BGO983048:BGR983048 BQK983048:BQN983048 CAG983048:CAJ983048 CKC983048:CKF983048 CTY983048:CUB983048 DDU983048:DDX983048 DNQ983048:DNT983048 DXM983048:DXP983048 EHI983048:EHL983048 ERE983048:ERH983048 FBA983048:FBD983048 FKW983048:FKZ983048 FUS983048:FUV983048 GEO983048:GER983048 GOK983048:GON983048 GYG983048:GYJ983048 HIC983048:HIF983048 HRY983048:HSB983048 IBU983048:IBX983048 ILQ983048:ILT983048 IVM983048:IVP983048 JFI983048:JFL983048 JPE983048:JPH983048 JZA983048:JZD983048 KIW983048:KIZ983048 KSS983048:KSV983048 LCO983048:LCR983048 LMK983048:LMN983048 LWG983048:LWJ983048 MGC983048:MGF983048 MPY983048:MQB983048 MZU983048:MZX983048 NJQ983048:NJT983048 NTM983048:NTP983048 ODI983048:ODL983048 ONE983048:ONH983048 OXA983048:OXD983048 PGW983048:PGZ983048 PQS983048:PQV983048 QAO983048:QAR983048 QKK983048:QKN983048 QUG983048:QUJ983048 REC983048:REF983048 RNY983048:ROB983048 RXU983048:RXX983048 SHQ983048:SHT983048 SRM983048:SRP983048 TBI983048:TBL983048 TLE983048:TLH983048 TVA983048:TVD983048 UEW983048:UEZ983048 UOS983048:UOV983048 UYO983048:UYR983048 VIK983048:VIN983048 VSG983048:VSJ983048 WCC983048:WCF983048 WLY983048:WMB983048 WVU983048:WVX983048">
      <formula1>0</formula1>
      <formula2>Z34</formula2>
    </dataValidation>
    <dataValidation type="whole" allowBlank="1" showInputMessage="1" showErrorMessage="1" sqref="M6:P7 JI6:JL7 TE6:TH7 ADA6:ADD7 AMW6:AMZ7 AWS6:AWV7 BGO6:BGR7 BQK6:BQN7 CAG6:CAJ7 CKC6:CKF7 CTY6:CUB7 DDU6:DDX7 DNQ6:DNT7 DXM6:DXP7 EHI6:EHL7 ERE6:ERH7 FBA6:FBD7 FKW6:FKZ7 FUS6:FUV7 GEO6:GER7 GOK6:GON7 GYG6:GYJ7 HIC6:HIF7 HRY6:HSB7 IBU6:IBX7 ILQ6:ILT7 IVM6:IVP7 JFI6:JFL7 JPE6:JPH7 JZA6:JZD7 KIW6:KIZ7 KSS6:KSV7 LCO6:LCR7 LMK6:LMN7 LWG6:LWJ7 MGC6:MGF7 MPY6:MQB7 MZU6:MZX7 NJQ6:NJT7 NTM6:NTP7 ODI6:ODL7 ONE6:ONH7 OXA6:OXD7 PGW6:PGZ7 PQS6:PQV7 QAO6:QAR7 QKK6:QKN7 QUG6:QUJ7 REC6:REF7 RNY6:ROB7 RXU6:RXX7 SHQ6:SHT7 SRM6:SRP7 TBI6:TBL7 TLE6:TLH7 TVA6:TVD7 UEW6:UEZ7 UOS6:UOV7 UYO6:UYR7 VIK6:VIN7 VSG6:VSJ7 WCC6:WCF7 WLY6:WMB7 WVU6:WVX7 M65542:P65543 JI65542:JL65543 TE65542:TH65543 ADA65542:ADD65543 AMW65542:AMZ65543 AWS65542:AWV65543 BGO65542:BGR65543 BQK65542:BQN65543 CAG65542:CAJ65543 CKC65542:CKF65543 CTY65542:CUB65543 DDU65542:DDX65543 DNQ65542:DNT65543 DXM65542:DXP65543 EHI65542:EHL65543 ERE65542:ERH65543 FBA65542:FBD65543 FKW65542:FKZ65543 FUS65542:FUV65543 GEO65542:GER65543 GOK65542:GON65543 GYG65542:GYJ65543 HIC65542:HIF65543 HRY65542:HSB65543 IBU65542:IBX65543 ILQ65542:ILT65543 IVM65542:IVP65543 JFI65542:JFL65543 JPE65542:JPH65543 JZA65542:JZD65543 KIW65542:KIZ65543 KSS65542:KSV65543 LCO65542:LCR65543 LMK65542:LMN65543 LWG65542:LWJ65543 MGC65542:MGF65543 MPY65542:MQB65543 MZU65542:MZX65543 NJQ65542:NJT65543 NTM65542:NTP65543 ODI65542:ODL65543 ONE65542:ONH65543 OXA65542:OXD65543 PGW65542:PGZ65543 PQS65542:PQV65543 QAO65542:QAR65543 QKK65542:QKN65543 QUG65542:QUJ65543 REC65542:REF65543 RNY65542:ROB65543 RXU65542:RXX65543 SHQ65542:SHT65543 SRM65542:SRP65543 TBI65542:TBL65543 TLE65542:TLH65543 TVA65542:TVD65543 UEW65542:UEZ65543 UOS65542:UOV65543 UYO65542:UYR65543 VIK65542:VIN65543 VSG65542:VSJ65543 WCC65542:WCF65543 WLY65542:WMB65543 WVU65542:WVX65543 M131078:P131079 JI131078:JL131079 TE131078:TH131079 ADA131078:ADD131079 AMW131078:AMZ131079 AWS131078:AWV131079 BGO131078:BGR131079 BQK131078:BQN131079 CAG131078:CAJ131079 CKC131078:CKF131079 CTY131078:CUB131079 DDU131078:DDX131079 DNQ131078:DNT131079 DXM131078:DXP131079 EHI131078:EHL131079 ERE131078:ERH131079 FBA131078:FBD131079 FKW131078:FKZ131079 FUS131078:FUV131079 GEO131078:GER131079 GOK131078:GON131079 GYG131078:GYJ131079 HIC131078:HIF131079 HRY131078:HSB131079 IBU131078:IBX131079 ILQ131078:ILT131079 IVM131078:IVP131079 JFI131078:JFL131079 JPE131078:JPH131079 JZA131078:JZD131079 KIW131078:KIZ131079 KSS131078:KSV131079 LCO131078:LCR131079 LMK131078:LMN131079 LWG131078:LWJ131079 MGC131078:MGF131079 MPY131078:MQB131079 MZU131078:MZX131079 NJQ131078:NJT131079 NTM131078:NTP131079 ODI131078:ODL131079 ONE131078:ONH131079 OXA131078:OXD131079 PGW131078:PGZ131079 PQS131078:PQV131079 QAO131078:QAR131079 QKK131078:QKN131079 QUG131078:QUJ131079 REC131078:REF131079 RNY131078:ROB131079 RXU131078:RXX131079 SHQ131078:SHT131079 SRM131078:SRP131079 TBI131078:TBL131079 TLE131078:TLH131079 TVA131078:TVD131079 UEW131078:UEZ131079 UOS131078:UOV131079 UYO131078:UYR131079 VIK131078:VIN131079 VSG131078:VSJ131079 WCC131078:WCF131079 WLY131078:WMB131079 WVU131078:WVX131079 M196614:P196615 JI196614:JL196615 TE196614:TH196615 ADA196614:ADD196615 AMW196614:AMZ196615 AWS196614:AWV196615 BGO196614:BGR196615 BQK196614:BQN196615 CAG196614:CAJ196615 CKC196614:CKF196615 CTY196614:CUB196615 DDU196614:DDX196615 DNQ196614:DNT196615 DXM196614:DXP196615 EHI196614:EHL196615 ERE196614:ERH196615 FBA196614:FBD196615 FKW196614:FKZ196615 FUS196614:FUV196615 GEO196614:GER196615 GOK196614:GON196615 GYG196614:GYJ196615 HIC196614:HIF196615 HRY196614:HSB196615 IBU196614:IBX196615 ILQ196614:ILT196615 IVM196614:IVP196615 JFI196614:JFL196615 JPE196614:JPH196615 JZA196614:JZD196615 KIW196614:KIZ196615 KSS196614:KSV196615 LCO196614:LCR196615 LMK196614:LMN196615 LWG196614:LWJ196615 MGC196614:MGF196615 MPY196614:MQB196615 MZU196614:MZX196615 NJQ196614:NJT196615 NTM196614:NTP196615 ODI196614:ODL196615 ONE196614:ONH196615 OXA196614:OXD196615 PGW196614:PGZ196615 PQS196614:PQV196615 QAO196614:QAR196615 QKK196614:QKN196615 QUG196614:QUJ196615 REC196614:REF196615 RNY196614:ROB196615 RXU196614:RXX196615 SHQ196614:SHT196615 SRM196614:SRP196615 TBI196614:TBL196615 TLE196614:TLH196615 TVA196614:TVD196615 UEW196614:UEZ196615 UOS196614:UOV196615 UYO196614:UYR196615 VIK196614:VIN196615 VSG196614:VSJ196615 WCC196614:WCF196615 WLY196614:WMB196615 WVU196614:WVX196615 M262150:P262151 JI262150:JL262151 TE262150:TH262151 ADA262150:ADD262151 AMW262150:AMZ262151 AWS262150:AWV262151 BGO262150:BGR262151 BQK262150:BQN262151 CAG262150:CAJ262151 CKC262150:CKF262151 CTY262150:CUB262151 DDU262150:DDX262151 DNQ262150:DNT262151 DXM262150:DXP262151 EHI262150:EHL262151 ERE262150:ERH262151 FBA262150:FBD262151 FKW262150:FKZ262151 FUS262150:FUV262151 GEO262150:GER262151 GOK262150:GON262151 GYG262150:GYJ262151 HIC262150:HIF262151 HRY262150:HSB262151 IBU262150:IBX262151 ILQ262150:ILT262151 IVM262150:IVP262151 JFI262150:JFL262151 JPE262150:JPH262151 JZA262150:JZD262151 KIW262150:KIZ262151 KSS262150:KSV262151 LCO262150:LCR262151 LMK262150:LMN262151 LWG262150:LWJ262151 MGC262150:MGF262151 MPY262150:MQB262151 MZU262150:MZX262151 NJQ262150:NJT262151 NTM262150:NTP262151 ODI262150:ODL262151 ONE262150:ONH262151 OXA262150:OXD262151 PGW262150:PGZ262151 PQS262150:PQV262151 QAO262150:QAR262151 QKK262150:QKN262151 QUG262150:QUJ262151 REC262150:REF262151 RNY262150:ROB262151 RXU262150:RXX262151 SHQ262150:SHT262151 SRM262150:SRP262151 TBI262150:TBL262151 TLE262150:TLH262151 TVA262150:TVD262151 UEW262150:UEZ262151 UOS262150:UOV262151 UYO262150:UYR262151 VIK262150:VIN262151 VSG262150:VSJ262151 WCC262150:WCF262151 WLY262150:WMB262151 WVU262150:WVX262151 M327686:P327687 JI327686:JL327687 TE327686:TH327687 ADA327686:ADD327687 AMW327686:AMZ327687 AWS327686:AWV327687 BGO327686:BGR327687 BQK327686:BQN327687 CAG327686:CAJ327687 CKC327686:CKF327687 CTY327686:CUB327687 DDU327686:DDX327687 DNQ327686:DNT327687 DXM327686:DXP327687 EHI327686:EHL327687 ERE327686:ERH327687 FBA327686:FBD327687 FKW327686:FKZ327687 FUS327686:FUV327687 GEO327686:GER327687 GOK327686:GON327687 GYG327686:GYJ327687 HIC327686:HIF327687 HRY327686:HSB327687 IBU327686:IBX327687 ILQ327686:ILT327687 IVM327686:IVP327687 JFI327686:JFL327687 JPE327686:JPH327687 JZA327686:JZD327687 KIW327686:KIZ327687 KSS327686:KSV327687 LCO327686:LCR327687 LMK327686:LMN327687 LWG327686:LWJ327687 MGC327686:MGF327687 MPY327686:MQB327687 MZU327686:MZX327687 NJQ327686:NJT327687 NTM327686:NTP327687 ODI327686:ODL327687 ONE327686:ONH327687 OXA327686:OXD327687 PGW327686:PGZ327687 PQS327686:PQV327687 QAO327686:QAR327687 QKK327686:QKN327687 QUG327686:QUJ327687 REC327686:REF327687 RNY327686:ROB327687 RXU327686:RXX327687 SHQ327686:SHT327687 SRM327686:SRP327687 TBI327686:TBL327687 TLE327686:TLH327687 TVA327686:TVD327687 UEW327686:UEZ327687 UOS327686:UOV327687 UYO327686:UYR327687 VIK327686:VIN327687 VSG327686:VSJ327687 WCC327686:WCF327687 WLY327686:WMB327687 WVU327686:WVX327687 M393222:P393223 JI393222:JL393223 TE393222:TH393223 ADA393222:ADD393223 AMW393222:AMZ393223 AWS393222:AWV393223 BGO393222:BGR393223 BQK393222:BQN393223 CAG393222:CAJ393223 CKC393222:CKF393223 CTY393222:CUB393223 DDU393222:DDX393223 DNQ393222:DNT393223 DXM393222:DXP393223 EHI393222:EHL393223 ERE393222:ERH393223 FBA393222:FBD393223 FKW393222:FKZ393223 FUS393222:FUV393223 GEO393222:GER393223 GOK393222:GON393223 GYG393222:GYJ393223 HIC393222:HIF393223 HRY393222:HSB393223 IBU393222:IBX393223 ILQ393222:ILT393223 IVM393222:IVP393223 JFI393222:JFL393223 JPE393222:JPH393223 JZA393222:JZD393223 KIW393222:KIZ393223 KSS393222:KSV393223 LCO393222:LCR393223 LMK393222:LMN393223 LWG393222:LWJ393223 MGC393222:MGF393223 MPY393222:MQB393223 MZU393222:MZX393223 NJQ393222:NJT393223 NTM393222:NTP393223 ODI393222:ODL393223 ONE393222:ONH393223 OXA393222:OXD393223 PGW393222:PGZ393223 PQS393222:PQV393223 QAO393222:QAR393223 QKK393222:QKN393223 QUG393222:QUJ393223 REC393222:REF393223 RNY393222:ROB393223 RXU393222:RXX393223 SHQ393222:SHT393223 SRM393222:SRP393223 TBI393222:TBL393223 TLE393222:TLH393223 TVA393222:TVD393223 UEW393222:UEZ393223 UOS393222:UOV393223 UYO393222:UYR393223 VIK393222:VIN393223 VSG393222:VSJ393223 WCC393222:WCF393223 WLY393222:WMB393223 WVU393222:WVX393223 M458758:P458759 JI458758:JL458759 TE458758:TH458759 ADA458758:ADD458759 AMW458758:AMZ458759 AWS458758:AWV458759 BGO458758:BGR458759 BQK458758:BQN458759 CAG458758:CAJ458759 CKC458758:CKF458759 CTY458758:CUB458759 DDU458758:DDX458759 DNQ458758:DNT458759 DXM458758:DXP458759 EHI458758:EHL458759 ERE458758:ERH458759 FBA458758:FBD458759 FKW458758:FKZ458759 FUS458758:FUV458759 GEO458758:GER458759 GOK458758:GON458759 GYG458758:GYJ458759 HIC458758:HIF458759 HRY458758:HSB458759 IBU458758:IBX458759 ILQ458758:ILT458759 IVM458758:IVP458759 JFI458758:JFL458759 JPE458758:JPH458759 JZA458758:JZD458759 KIW458758:KIZ458759 KSS458758:KSV458759 LCO458758:LCR458759 LMK458758:LMN458759 LWG458758:LWJ458759 MGC458758:MGF458759 MPY458758:MQB458759 MZU458758:MZX458759 NJQ458758:NJT458759 NTM458758:NTP458759 ODI458758:ODL458759 ONE458758:ONH458759 OXA458758:OXD458759 PGW458758:PGZ458759 PQS458758:PQV458759 QAO458758:QAR458759 QKK458758:QKN458759 QUG458758:QUJ458759 REC458758:REF458759 RNY458758:ROB458759 RXU458758:RXX458759 SHQ458758:SHT458759 SRM458758:SRP458759 TBI458758:TBL458759 TLE458758:TLH458759 TVA458758:TVD458759 UEW458758:UEZ458759 UOS458758:UOV458759 UYO458758:UYR458759 VIK458758:VIN458759 VSG458758:VSJ458759 WCC458758:WCF458759 WLY458758:WMB458759 WVU458758:WVX458759 M524294:P524295 JI524294:JL524295 TE524294:TH524295 ADA524294:ADD524295 AMW524294:AMZ524295 AWS524294:AWV524295 BGO524294:BGR524295 BQK524294:BQN524295 CAG524294:CAJ524295 CKC524294:CKF524295 CTY524294:CUB524295 DDU524294:DDX524295 DNQ524294:DNT524295 DXM524294:DXP524295 EHI524294:EHL524295 ERE524294:ERH524295 FBA524294:FBD524295 FKW524294:FKZ524295 FUS524294:FUV524295 GEO524294:GER524295 GOK524294:GON524295 GYG524294:GYJ524295 HIC524294:HIF524295 HRY524294:HSB524295 IBU524294:IBX524295 ILQ524294:ILT524295 IVM524294:IVP524295 JFI524294:JFL524295 JPE524294:JPH524295 JZA524294:JZD524295 KIW524294:KIZ524295 KSS524294:KSV524295 LCO524294:LCR524295 LMK524294:LMN524295 LWG524294:LWJ524295 MGC524294:MGF524295 MPY524294:MQB524295 MZU524294:MZX524295 NJQ524294:NJT524295 NTM524294:NTP524295 ODI524294:ODL524295 ONE524294:ONH524295 OXA524294:OXD524295 PGW524294:PGZ524295 PQS524294:PQV524295 QAO524294:QAR524295 QKK524294:QKN524295 QUG524294:QUJ524295 REC524294:REF524295 RNY524294:ROB524295 RXU524294:RXX524295 SHQ524294:SHT524295 SRM524294:SRP524295 TBI524294:TBL524295 TLE524294:TLH524295 TVA524294:TVD524295 UEW524294:UEZ524295 UOS524294:UOV524295 UYO524294:UYR524295 VIK524294:VIN524295 VSG524294:VSJ524295 WCC524294:WCF524295 WLY524294:WMB524295 WVU524294:WVX524295 M589830:P589831 JI589830:JL589831 TE589830:TH589831 ADA589830:ADD589831 AMW589830:AMZ589831 AWS589830:AWV589831 BGO589830:BGR589831 BQK589830:BQN589831 CAG589830:CAJ589831 CKC589830:CKF589831 CTY589830:CUB589831 DDU589830:DDX589831 DNQ589830:DNT589831 DXM589830:DXP589831 EHI589830:EHL589831 ERE589830:ERH589831 FBA589830:FBD589831 FKW589830:FKZ589831 FUS589830:FUV589831 GEO589830:GER589831 GOK589830:GON589831 GYG589830:GYJ589831 HIC589830:HIF589831 HRY589830:HSB589831 IBU589830:IBX589831 ILQ589830:ILT589831 IVM589830:IVP589831 JFI589830:JFL589831 JPE589830:JPH589831 JZA589830:JZD589831 KIW589830:KIZ589831 KSS589830:KSV589831 LCO589830:LCR589831 LMK589830:LMN589831 LWG589830:LWJ589831 MGC589830:MGF589831 MPY589830:MQB589831 MZU589830:MZX589831 NJQ589830:NJT589831 NTM589830:NTP589831 ODI589830:ODL589831 ONE589830:ONH589831 OXA589830:OXD589831 PGW589830:PGZ589831 PQS589830:PQV589831 QAO589830:QAR589831 QKK589830:QKN589831 QUG589830:QUJ589831 REC589830:REF589831 RNY589830:ROB589831 RXU589830:RXX589831 SHQ589830:SHT589831 SRM589830:SRP589831 TBI589830:TBL589831 TLE589830:TLH589831 TVA589830:TVD589831 UEW589830:UEZ589831 UOS589830:UOV589831 UYO589830:UYR589831 VIK589830:VIN589831 VSG589830:VSJ589831 WCC589830:WCF589831 WLY589830:WMB589831 WVU589830:WVX589831 M655366:P655367 JI655366:JL655367 TE655366:TH655367 ADA655366:ADD655367 AMW655366:AMZ655367 AWS655366:AWV655367 BGO655366:BGR655367 BQK655366:BQN655367 CAG655366:CAJ655367 CKC655366:CKF655367 CTY655366:CUB655367 DDU655366:DDX655367 DNQ655366:DNT655367 DXM655366:DXP655367 EHI655366:EHL655367 ERE655366:ERH655367 FBA655366:FBD655367 FKW655366:FKZ655367 FUS655366:FUV655367 GEO655366:GER655367 GOK655366:GON655367 GYG655366:GYJ655367 HIC655366:HIF655367 HRY655366:HSB655367 IBU655366:IBX655367 ILQ655366:ILT655367 IVM655366:IVP655367 JFI655366:JFL655367 JPE655366:JPH655367 JZA655366:JZD655367 KIW655366:KIZ655367 KSS655366:KSV655367 LCO655366:LCR655367 LMK655366:LMN655367 LWG655366:LWJ655367 MGC655366:MGF655367 MPY655366:MQB655367 MZU655366:MZX655367 NJQ655366:NJT655367 NTM655366:NTP655367 ODI655366:ODL655367 ONE655366:ONH655367 OXA655366:OXD655367 PGW655366:PGZ655367 PQS655366:PQV655367 QAO655366:QAR655367 QKK655366:QKN655367 QUG655366:QUJ655367 REC655366:REF655367 RNY655366:ROB655367 RXU655366:RXX655367 SHQ655366:SHT655367 SRM655366:SRP655367 TBI655366:TBL655367 TLE655366:TLH655367 TVA655366:TVD655367 UEW655366:UEZ655367 UOS655366:UOV655367 UYO655366:UYR655367 VIK655366:VIN655367 VSG655366:VSJ655367 WCC655366:WCF655367 WLY655366:WMB655367 WVU655366:WVX655367 M720902:P720903 JI720902:JL720903 TE720902:TH720903 ADA720902:ADD720903 AMW720902:AMZ720903 AWS720902:AWV720903 BGO720902:BGR720903 BQK720902:BQN720903 CAG720902:CAJ720903 CKC720902:CKF720903 CTY720902:CUB720903 DDU720902:DDX720903 DNQ720902:DNT720903 DXM720902:DXP720903 EHI720902:EHL720903 ERE720902:ERH720903 FBA720902:FBD720903 FKW720902:FKZ720903 FUS720902:FUV720903 GEO720902:GER720903 GOK720902:GON720903 GYG720902:GYJ720903 HIC720902:HIF720903 HRY720902:HSB720903 IBU720902:IBX720903 ILQ720902:ILT720903 IVM720902:IVP720903 JFI720902:JFL720903 JPE720902:JPH720903 JZA720902:JZD720903 KIW720902:KIZ720903 KSS720902:KSV720903 LCO720902:LCR720903 LMK720902:LMN720903 LWG720902:LWJ720903 MGC720902:MGF720903 MPY720902:MQB720903 MZU720902:MZX720903 NJQ720902:NJT720903 NTM720902:NTP720903 ODI720902:ODL720903 ONE720902:ONH720903 OXA720902:OXD720903 PGW720902:PGZ720903 PQS720902:PQV720903 QAO720902:QAR720903 QKK720902:QKN720903 QUG720902:QUJ720903 REC720902:REF720903 RNY720902:ROB720903 RXU720902:RXX720903 SHQ720902:SHT720903 SRM720902:SRP720903 TBI720902:TBL720903 TLE720902:TLH720903 TVA720902:TVD720903 UEW720902:UEZ720903 UOS720902:UOV720903 UYO720902:UYR720903 VIK720902:VIN720903 VSG720902:VSJ720903 WCC720902:WCF720903 WLY720902:WMB720903 WVU720902:WVX720903 M786438:P786439 JI786438:JL786439 TE786438:TH786439 ADA786438:ADD786439 AMW786438:AMZ786439 AWS786438:AWV786439 BGO786438:BGR786439 BQK786438:BQN786439 CAG786438:CAJ786439 CKC786438:CKF786439 CTY786438:CUB786439 DDU786438:DDX786439 DNQ786438:DNT786439 DXM786438:DXP786439 EHI786438:EHL786439 ERE786438:ERH786439 FBA786438:FBD786439 FKW786438:FKZ786439 FUS786438:FUV786439 GEO786438:GER786439 GOK786438:GON786439 GYG786438:GYJ786439 HIC786438:HIF786439 HRY786438:HSB786439 IBU786438:IBX786439 ILQ786438:ILT786439 IVM786438:IVP786439 JFI786438:JFL786439 JPE786438:JPH786439 JZA786438:JZD786439 KIW786438:KIZ786439 KSS786438:KSV786439 LCO786438:LCR786439 LMK786438:LMN786439 LWG786438:LWJ786439 MGC786438:MGF786439 MPY786438:MQB786439 MZU786438:MZX786439 NJQ786438:NJT786439 NTM786438:NTP786439 ODI786438:ODL786439 ONE786438:ONH786439 OXA786438:OXD786439 PGW786438:PGZ786439 PQS786438:PQV786439 QAO786438:QAR786439 QKK786438:QKN786439 QUG786438:QUJ786439 REC786438:REF786439 RNY786438:ROB786439 RXU786438:RXX786439 SHQ786438:SHT786439 SRM786438:SRP786439 TBI786438:TBL786439 TLE786438:TLH786439 TVA786438:TVD786439 UEW786438:UEZ786439 UOS786438:UOV786439 UYO786438:UYR786439 VIK786438:VIN786439 VSG786438:VSJ786439 WCC786438:WCF786439 WLY786438:WMB786439 WVU786438:WVX786439 M851974:P851975 JI851974:JL851975 TE851974:TH851975 ADA851974:ADD851975 AMW851974:AMZ851975 AWS851974:AWV851975 BGO851974:BGR851975 BQK851974:BQN851975 CAG851974:CAJ851975 CKC851974:CKF851975 CTY851974:CUB851975 DDU851974:DDX851975 DNQ851974:DNT851975 DXM851974:DXP851975 EHI851974:EHL851975 ERE851974:ERH851975 FBA851974:FBD851975 FKW851974:FKZ851975 FUS851974:FUV851975 GEO851974:GER851975 GOK851974:GON851975 GYG851974:GYJ851975 HIC851974:HIF851975 HRY851974:HSB851975 IBU851974:IBX851975 ILQ851974:ILT851975 IVM851974:IVP851975 JFI851974:JFL851975 JPE851974:JPH851975 JZA851974:JZD851975 KIW851974:KIZ851975 KSS851974:KSV851975 LCO851974:LCR851975 LMK851974:LMN851975 LWG851974:LWJ851975 MGC851974:MGF851975 MPY851974:MQB851975 MZU851974:MZX851975 NJQ851974:NJT851975 NTM851974:NTP851975 ODI851974:ODL851975 ONE851974:ONH851975 OXA851974:OXD851975 PGW851974:PGZ851975 PQS851974:PQV851975 QAO851974:QAR851975 QKK851974:QKN851975 QUG851974:QUJ851975 REC851974:REF851975 RNY851974:ROB851975 RXU851974:RXX851975 SHQ851974:SHT851975 SRM851974:SRP851975 TBI851974:TBL851975 TLE851974:TLH851975 TVA851974:TVD851975 UEW851974:UEZ851975 UOS851974:UOV851975 UYO851974:UYR851975 VIK851974:VIN851975 VSG851974:VSJ851975 WCC851974:WCF851975 WLY851974:WMB851975 WVU851974:WVX851975 M917510:P917511 JI917510:JL917511 TE917510:TH917511 ADA917510:ADD917511 AMW917510:AMZ917511 AWS917510:AWV917511 BGO917510:BGR917511 BQK917510:BQN917511 CAG917510:CAJ917511 CKC917510:CKF917511 CTY917510:CUB917511 DDU917510:DDX917511 DNQ917510:DNT917511 DXM917510:DXP917511 EHI917510:EHL917511 ERE917510:ERH917511 FBA917510:FBD917511 FKW917510:FKZ917511 FUS917510:FUV917511 GEO917510:GER917511 GOK917510:GON917511 GYG917510:GYJ917511 HIC917510:HIF917511 HRY917510:HSB917511 IBU917510:IBX917511 ILQ917510:ILT917511 IVM917510:IVP917511 JFI917510:JFL917511 JPE917510:JPH917511 JZA917510:JZD917511 KIW917510:KIZ917511 KSS917510:KSV917511 LCO917510:LCR917511 LMK917510:LMN917511 LWG917510:LWJ917511 MGC917510:MGF917511 MPY917510:MQB917511 MZU917510:MZX917511 NJQ917510:NJT917511 NTM917510:NTP917511 ODI917510:ODL917511 ONE917510:ONH917511 OXA917510:OXD917511 PGW917510:PGZ917511 PQS917510:PQV917511 QAO917510:QAR917511 QKK917510:QKN917511 QUG917510:QUJ917511 REC917510:REF917511 RNY917510:ROB917511 RXU917510:RXX917511 SHQ917510:SHT917511 SRM917510:SRP917511 TBI917510:TBL917511 TLE917510:TLH917511 TVA917510:TVD917511 UEW917510:UEZ917511 UOS917510:UOV917511 UYO917510:UYR917511 VIK917510:VIN917511 VSG917510:VSJ917511 WCC917510:WCF917511 WLY917510:WMB917511 WVU917510:WVX917511 M983046:P983047 JI983046:JL983047 TE983046:TH983047 ADA983046:ADD983047 AMW983046:AMZ983047 AWS983046:AWV983047 BGO983046:BGR983047 BQK983046:BQN983047 CAG983046:CAJ983047 CKC983046:CKF983047 CTY983046:CUB983047 DDU983046:DDX983047 DNQ983046:DNT983047 DXM983046:DXP983047 EHI983046:EHL983047 ERE983046:ERH983047 FBA983046:FBD983047 FKW983046:FKZ983047 FUS983046:FUV983047 GEO983046:GER983047 GOK983046:GON983047 GYG983046:GYJ983047 HIC983046:HIF983047 HRY983046:HSB983047 IBU983046:IBX983047 ILQ983046:ILT983047 IVM983046:IVP983047 JFI983046:JFL983047 JPE983046:JPH983047 JZA983046:JZD983047 KIW983046:KIZ983047 KSS983046:KSV983047 LCO983046:LCR983047 LMK983046:LMN983047 LWG983046:LWJ983047 MGC983046:MGF983047 MPY983046:MQB983047 MZU983046:MZX983047 NJQ983046:NJT983047 NTM983046:NTP983047 ODI983046:ODL983047 ONE983046:ONH983047 OXA983046:OXD983047 PGW983046:PGZ983047 PQS983046:PQV983047 QAO983046:QAR983047 QKK983046:QKN983047 QUG983046:QUJ983047 REC983046:REF983047 RNY983046:ROB983047 RXU983046:RXX983047 SHQ983046:SHT983047 SRM983046:SRP983047 TBI983046:TBL983047 TLE983046:TLH983047 TVA983046:TVD983047 UEW983046:UEZ983047 UOS983046:UOV983047 UYO983046:UYR983047 VIK983046:VIN983047 VSG983046:VSJ983047 WCC983046:WCF983047 WLY983046:WMB983047 WVU983046:WVX983047">
      <formula1>0</formula1>
      <formula2>Z25</formula2>
    </dataValidation>
    <dataValidation type="list" allowBlank="1" showInputMessage="1" showErrorMessage="1" sqref="AC40:AF40 JY40:KB40 TU40:TX40 ADQ40:ADT40 ANM40:ANP40 AXI40:AXL40 BHE40:BHH40 BRA40:BRD40 CAW40:CAZ40 CKS40:CKV40 CUO40:CUR40 DEK40:DEN40 DOG40:DOJ40 DYC40:DYF40 EHY40:EIB40 ERU40:ERX40 FBQ40:FBT40 FLM40:FLP40 FVI40:FVL40 GFE40:GFH40 GPA40:GPD40 GYW40:GYZ40 HIS40:HIV40 HSO40:HSR40 ICK40:ICN40 IMG40:IMJ40 IWC40:IWF40 JFY40:JGB40 JPU40:JPX40 JZQ40:JZT40 KJM40:KJP40 KTI40:KTL40 LDE40:LDH40 LNA40:LND40 LWW40:LWZ40 MGS40:MGV40 MQO40:MQR40 NAK40:NAN40 NKG40:NKJ40 NUC40:NUF40 ODY40:OEB40 ONU40:ONX40 OXQ40:OXT40 PHM40:PHP40 PRI40:PRL40 QBE40:QBH40 QLA40:QLD40 QUW40:QUZ40 RES40:REV40 ROO40:ROR40 RYK40:RYN40 SIG40:SIJ40 SSC40:SSF40 TBY40:TCB40 TLU40:TLX40 TVQ40:TVT40 UFM40:UFP40 UPI40:UPL40 UZE40:UZH40 VJA40:VJD40 VSW40:VSZ40 WCS40:WCV40 WMO40:WMR40 WWK40:WWN40 AC65576:AF65576 JY65576:KB65576 TU65576:TX65576 ADQ65576:ADT65576 ANM65576:ANP65576 AXI65576:AXL65576 BHE65576:BHH65576 BRA65576:BRD65576 CAW65576:CAZ65576 CKS65576:CKV65576 CUO65576:CUR65576 DEK65576:DEN65576 DOG65576:DOJ65576 DYC65576:DYF65576 EHY65576:EIB65576 ERU65576:ERX65576 FBQ65576:FBT65576 FLM65576:FLP65576 FVI65576:FVL65576 GFE65576:GFH65576 GPA65576:GPD65576 GYW65576:GYZ65576 HIS65576:HIV65576 HSO65576:HSR65576 ICK65576:ICN65576 IMG65576:IMJ65576 IWC65576:IWF65576 JFY65576:JGB65576 JPU65576:JPX65576 JZQ65576:JZT65576 KJM65576:KJP65576 KTI65576:KTL65576 LDE65576:LDH65576 LNA65576:LND65576 LWW65576:LWZ65576 MGS65576:MGV65576 MQO65576:MQR65576 NAK65576:NAN65576 NKG65576:NKJ65576 NUC65576:NUF65576 ODY65576:OEB65576 ONU65576:ONX65576 OXQ65576:OXT65576 PHM65576:PHP65576 PRI65576:PRL65576 QBE65576:QBH65576 QLA65576:QLD65576 QUW65576:QUZ65576 RES65576:REV65576 ROO65576:ROR65576 RYK65576:RYN65576 SIG65576:SIJ65576 SSC65576:SSF65576 TBY65576:TCB65576 TLU65576:TLX65576 TVQ65576:TVT65576 UFM65576:UFP65576 UPI65576:UPL65576 UZE65576:UZH65576 VJA65576:VJD65576 VSW65576:VSZ65576 WCS65576:WCV65576 WMO65576:WMR65576 WWK65576:WWN65576 AC131112:AF131112 JY131112:KB131112 TU131112:TX131112 ADQ131112:ADT131112 ANM131112:ANP131112 AXI131112:AXL131112 BHE131112:BHH131112 BRA131112:BRD131112 CAW131112:CAZ131112 CKS131112:CKV131112 CUO131112:CUR131112 DEK131112:DEN131112 DOG131112:DOJ131112 DYC131112:DYF131112 EHY131112:EIB131112 ERU131112:ERX131112 FBQ131112:FBT131112 FLM131112:FLP131112 FVI131112:FVL131112 GFE131112:GFH131112 GPA131112:GPD131112 GYW131112:GYZ131112 HIS131112:HIV131112 HSO131112:HSR131112 ICK131112:ICN131112 IMG131112:IMJ131112 IWC131112:IWF131112 JFY131112:JGB131112 JPU131112:JPX131112 JZQ131112:JZT131112 KJM131112:KJP131112 KTI131112:KTL131112 LDE131112:LDH131112 LNA131112:LND131112 LWW131112:LWZ131112 MGS131112:MGV131112 MQO131112:MQR131112 NAK131112:NAN131112 NKG131112:NKJ131112 NUC131112:NUF131112 ODY131112:OEB131112 ONU131112:ONX131112 OXQ131112:OXT131112 PHM131112:PHP131112 PRI131112:PRL131112 QBE131112:QBH131112 QLA131112:QLD131112 QUW131112:QUZ131112 RES131112:REV131112 ROO131112:ROR131112 RYK131112:RYN131112 SIG131112:SIJ131112 SSC131112:SSF131112 TBY131112:TCB131112 TLU131112:TLX131112 TVQ131112:TVT131112 UFM131112:UFP131112 UPI131112:UPL131112 UZE131112:UZH131112 VJA131112:VJD131112 VSW131112:VSZ131112 WCS131112:WCV131112 WMO131112:WMR131112 WWK131112:WWN131112 AC196648:AF196648 JY196648:KB196648 TU196648:TX196648 ADQ196648:ADT196648 ANM196648:ANP196648 AXI196648:AXL196648 BHE196648:BHH196648 BRA196648:BRD196648 CAW196648:CAZ196648 CKS196648:CKV196648 CUO196648:CUR196648 DEK196648:DEN196648 DOG196648:DOJ196648 DYC196648:DYF196648 EHY196648:EIB196648 ERU196648:ERX196648 FBQ196648:FBT196648 FLM196648:FLP196648 FVI196648:FVL196648 GFE196648:GFH196648 GPA196648:GPD196648 GYW196648:GYZ196648 HIS196648:HIV196648 HSO196648:HSR196648 ICK196648:ICN196648 IMG196648:IMJ196648 IWC196648:IWF196648 JFY196648:JGB196648 JPU196648:JPX196648 JZQ196648:JZT196648 KJM196648:KJP196648 KTI196648:KTL196648 LDE196648:LDH196648 LNA196648:LND196648 LWW196648:LWZ196648 MGS196648:MGV196648 MQO196648:MQR196648 NAK196648:NAN196648 NKG196648:NKJ196648 NUC196648:NUF196648 ODY196648:OEB196648 ONU196648:ONX196648 OXQ196648:OXT196648 PHM196648:PHP196648 PRI196648:PRL196648 QBE196648:QBH196648 QLA196648:QLD196648 QUW196648:QUZ196648 RES196648:REV196648 ROO196648:ROR196648 RYK196648:RYN196648 SIG196648:SIJ196648 SSC196648:SSF196648 TBY196648:TCB196648 TLU196648:TLX196648 TVQ196648:TVT196648 UFM196648:UFP196648 UPI196648:UPL196648 UZE196648:UZH196648 VJA196648:VJD196648 VSW196648:VSZ196648 WCS196648:WCV196648 WMO196648:WMR196648 WWK196648:WWN196648 AC262184:AF262184 JY262184:KB262184 TU262184:TX262184 ADQ262184:ADT262184 ANM262184:ANP262184 AXI262184:AXL262184 BHE262184:BHH262184 BRA262184:BRD262184 CAW262184:CAZ262184 CKS262184:CKV262184 CUO262184:CUR262184 DEK262184:DEN262184 DOG262184:DOJ262184 DYC262184:DYF262184 EHY262184:EIB262184 ERU262184:ERX262184 FBQ262184:FBT262184 FLM262184:FLP262184 FVI262184:FVL262184 GFE262184:GFH262184 GPA262184:GPD262184 GYW262184:GYZ262184 HIS262184:HIV262184 HSO262184:HSR262184 ICK262184:ICN262184 IMG262184:IMJ262184 IWC262184:IWF262184 JFY262184:JGB262184 JPU262184:JPX262184 JZQ262184:JZT262184 KJM262184:KJP262184 KTI262184:KTL262184 LDE262184:LDH262184 LNA262184:LND262184 LWW262184:LWZ262184 MGS262184:MGV262184 MQO262184:MQR262184 NAK262184:NAN262184 NKG262184:NKJ262184 NUC262184:NUF262184 ODY262184:OEB262184 ONU262184:ONX262184 OXQ262184:OXT262184 PHM262184:PHP262184 PRI262184:PRL262184 QBE262184:QBH262184 QLA262184:QLD262184 QUW262184:QUZ262184 RES262184:REV262184 ROO262184:ROR262184 RYK262184:RYN262184 SIG262184:SIJ262184 SSC262184:SSF262184 TBY262184:TCB262184 TLU262184:TLX262184 TVQ262184:TVT262184 UFM262184:UFP262184 UPI262184:UPL262184 UZE262184:UZH262184 VJA262184:VJD262184 VSW262184:VSZ262184 WCS262184:WCV262184 WMO262184:WMR262184 WWK262184:WWN262184 AC327720:AF327720 JY327720:KB327720 TU327720:TX327720 ADQ327720:ADT327720 ANM327720:ANP327720 AXI327720:AXL327720 BHE327720:BHH327720 BRA327720:BRD327720 CAW327720:CAZ327720 CKS327720:CKV327720 CUO327720:CUR327720 DEK327720:DEN327720 DOG327720:DOJ327720 DYC327720:DYF327720 EHY327720:EIB327720 ERU327720:ERX327720 FBQ327720:FBT327720 FLM327720:FLP327720 FVI327720:FVL327720 GFE327720:GFH327720 GPA327720:GPD327720 GYW327720:GYZ327720 HIS327720:HIV327720 HSO327720:HSR327720 ICK327720:ICN327720 IMG327720:IMJ327720 IWC327720:IWF327720 JFY327720:JGB327720 JPU327720:JPX327720 JZQ327720:JZT327720 KJM327720:KJP327720 KTI327720:KTL327720 LDE327720:LDH327720 LNA327720:LND327720 LWW327720:LWZ327720 MGS327720:MGV327720 MQO327720:MQR327720 NAK327720:NAN327720 NKG327720:NKJ327720 NUC327720:NUF327720 ODY327720:OEB327720 ONU327720:ONX327720 OXQ327720:OXT327720 PHM327720:PHP327720 PRI327720:PRL327720 QBE327720:QBH327720 QLA327720:QLD327720 QUW327720:QUZ327720 RES327720:REV327720 ROO327720:ROR327720 RYK327720:RYN327720 SIG327720:SIJ327720 SSC327720:SSF327720 TBY327720:TCB327720 TLU327720:TLX327720 TVQ327720:TVT327720 UFM327720:UFP327720 UPI327720:UPL327720 UZE327720:UZH327720 VJA327720:VJD327720 VSW327720:VSZ327720 WCS327720:WCV327720 WMO327720:WMR327720 WWK327720:WWN327720 AC393256:AF393256 JY393256:KB393256 TU393256:TX393256 ADQ393256:ADT393256 ANM393256:ANP393256 AXI393256:AXL393256 BHE393256:BHH393256 BRA393256:BRD393256 CAW393256:CAZ393256 CKS393256:CKV393256 CUO393256:CUR393256 DEK393256:DEN393256 DOG393256:DOJ393256 DYC393256:DYF393256 EHY393256:EIB393256 ERU393256:ERX393256 FBQ393256:FBT393256 FLM393256:FLP393256 FVI393256:FVL393256 GFE393256:GFH393256 GPA393256:GPD393256 GYW393256:GYZ393256 HIS393256:HIV393256 HSO393256:HSR393256 ICK393256:ICN393256 IMG393256:IMJ393256 IWC393256:IWF393256 JFY393256:JGB393256 JPU393256:JPX393256 JZQ393256:JZT393256 KJM393256:KJP393256 KTI393256:KTL393256 LDE393256:LDH393256 LNA393256:LND393256 LWW393256:LWZ393256 MGS393256:MGV393256 MQO393256:MQR393256 NAK393256:NAN393256 NKG393256:NKJ393256 NUC393256:NUF393256 ODY393256:OEB393256 ONU393256:ONX393256 OXQ393256:OXT393256 PHM393256:PHP393256 PRI393256:PRL393256 QBE393256:QBH393256 QLA393256:QLD393256 QUW393256:QUZ393256 RES393256:REV393256 ROO393256:ROR393256 RYK393256:RYN393256 SIG393256:SIJ393256 SSC393256:SSF393256 TBY393256:TCB393256 TLU393256:TLX393256 TVQ393256:TVT393256 UFM393256:UFP393256 UPI393256:UPL393256 UZE393256:UZH393256 VJA393256:VJD393256 VSW393256:VSZ393256 WCS393256:WCV393256 WMO393256:WMR393256 WWK393256:WWN393256 AC458792:AF458792 JY458792:KB458792 TU458792:TX458792 ADQ458792:ADT458792 ANM458792:ANP458792 AXI458792:AXL458792 BHE458792:BHH458792 BRA458792:BRD458792 CAW458792:CAZ458792 CKS458792:CKV458792 CUO458792:CUR458792 DEK458792:DEN458792 DOG458792:DOJ458792 DYC458792:DYF458792 EHY458792:EIB458792 ERU458792:ERX458792 FBQ458792:FBT458792 FLM458792:FLP458792 FVI458792:FVL458792 GFE458792:GFH458792 GPA458792:GPD458792 GYW458792:GYZ458792 HIS458792:HIV458792 HSO458792:HSR458792 ICK458792:ICN458792 IMG458792:IMJ458792 IWC458792:IWF458792 JFY458792:JGB458792 JPU458792:JPX458792 JZQ458792:JZT458792 KJM458792:KJP458792 KTI458792:KTL458792 LDE458792:LDH458792 LNA458792:LND458792 LWW458792:LWZ458792 MGS458792:MGV458792 MQO458792:MQR458792 NAK458792:NAN458792 NKG458792:NKJ458792 NUC458792:NUF458792 ODY458792:OEB458792 ONU458792:ONX458792 OXQ458792:OXT458792 PHM458792:PHP458792 PRI458792:PRL458792 QBE458792:QBH458792 QLA458792:QLD458792 QUW458792:QUZ458792 RES458792:REV458792 ROO458792:ROR458792 RYK458792:RYN458792 SIG458792:SIJ458792 SSC458792:SSF458792 TBY458792:TCB458792 TLU458792:TLX458792 TVQ458792:TVT458792 UFM458792:UFP458792 UPI458792:UPL458792 UZE458792:UZH458792 VJA458792:VJD458792 VSW458792:VSZ458792 WCS458792:WCV458792 WMO458792:WMR458792 WWK458792:WWN458792 AC524328:AF524328 JY524328:KB524328 TU524328:TX524328 ADQ524328:ADT524328 ANM524328:ANP524328 AXI524328:AXL524328 BHE524328:BHH524328 BRA524328:BRD524328 CAW524328:CAZ524328 CKS524328:CKV524328 CUO524328:CUR524328 DEK524328:DEN524328 DOG524328:DOJ524328 DYC524328:DYF524328 EHY524328:EIB524328 ERU524328:ERX524328 FBQ524328:FBT524328 FLM524328:FLP524328 FVI524328:FVL524328 GFE524328:GFH524328 GPA524328:GPD524328 GYW524328:GYZ524328 HIS524328:HIV524328 HSO524328:HSR524328 ICK524328:ICN524328 IMG524328:IMJ524328 IWC524328:IWF524328 JFY524328:JGB524328 JPU524328:JPX524328 JZQ524328:JZT524328 KJM524328:KJP524328 KTI524328:KTL524328 LDE524328:LDH524328 LNA524328:LND524328 LWW524328:LWZ524328 MGS524328:MGV524328 MQO524328:MQR524328 NAK524328:NAN524328 NKG524328:NKJ524328 NUC524328:NUF524328 ODY524328:OEB524328 ONU524328:ONX524328 OXQ524328:OXT524328 PHM524328:PHP524328 PRI524328:PRL524328 QBE524328:QBH524328 QLA524328:QLD524328 QUW524328:QUZ524328 RES524328:REV524328 ROO524328:ROR524328 RYK524328:RYN524328 SIG524328:SIJ524328 SSC524328:SSF524328 TBY524328:TCB524328 TLU524328:TLX524328 TVQ524328:TVT524328 UFM524328:UFP524328 UPI524328:UPL524328 UZE524328:UZH524328 VJA524328:VJD524328 VSW524328:VSZ524328 WCS524328:WCV524328 WMO524328:WMR524328 WWK524328:WWN524328 AC589864:AF589864 JY589864:KB589864 TU589864:TX589864 ADQ589864:ADT589864 ANM589864:ANP589864 AXI589864:AXL589864 BHE589864:BHH589864 BRA589864:BRD589864 CAW589864:CAZ589864 CKS589864:CKV589864 CUO589864:CUR589864 DEK589864:DEN589864 DOG589864:DOJ589864 DYC589864:DYF589864 EHY589864:EIB589864 ERU589864:ERX589864 FBQ589864:FBT589864 FLM589864:FLP589864 FVI589864:FVL589864 GFE589864:GFH589864 GPA589864:GPD589864 GYW589864:GYZ589864 HIS589864:HIV589864 HSO589864:HSR589864 ICK589864:ICN589864 IMG589864:IMJ589864 IWC589864:IWF589864 JFY589864:JGB589864 JPU589864:JPX589864 JZQ589864:JZT589864 KJM589864:KJP589864 KTI589864:KTL589864 LDE589864:LDH589864 LNA589864:LND589864 LWW589864:LWZ589864 MGS589864:MGV589864 MQO589864:MQR589864 NAK589864:NAN589864 NKG589864:NKJ589864 NUC589864:NUF589864 ODY589864:OEB589864 ONU589864:ONX589864 OXQ589864:OXT589864 PHM589864:PHP589864 PRI589864:PRL589864 QBE589864:QBH589864 QLA589864:QLD589864 QUW589864:QUZ589864 RES589864:REV589864 ROO589864:ROR589864 RYK589864:RYN589864 SIG589864:SIJ589864 SSC589864:SSF589864 TBY589864:TCB589864 TLU589864:TLX589864 TVQ589864:TVT589864 UFM589864:UFP589864 UPI589864:UPL589864 UZE589864:UZH589864 VJA589864:VJD589864 VSW589864:VSZ589864 WCS589864:WCV589864 WMO589864:WMR589864 WWK589864:WWN589864 AC655400:AF655400 JY655400:KB655400 TU655400:TX655400 ADQ655400:ADT655400 ANM655400:ANP655400 AXI655400:AXL655400 BHE655400:BHH655400 BRA655400:BRD655400 CAW655400:CAZ655400 CKS655400:CKV655400 CUO655400:CUR655400 DEK655400:DEN655400 DOG655400:DOJ655400 DYC655400:DYF655400 EHY655400:EIB655400 ERU655400:ERX655400 FBQ655400:FBT655400 FLM655400:FLP655400 FVI655400:FVL655400 GFE655400:GFH655400 GPA655400:GPD655400 GYW655400:GYZ655400 HIS655400:HIV655400 HSO655400:HSR655400 ICK655400:ICN655400 IMG655400:IMJ655400 IWC655400:IWF655400 JFY655400:JGB655400 JPU655400:JPX655400 JZQ655400:JZT655400 KJM655400:KJP655400 KTI655400:KTL655400 LDE655400:LDH655400 LNA655400:LND655400 LWW655400:LWZ655400 MGS655400:MGV655400 MQO655400:MQR655400 NAK655400:NAN655400 NKG655400:NKJ655400 NUC655400:NUF655400 ODY655400:OEB655400 ONU655400:ONX655400 OXQ655400:OXT655400 PHM655400:PHP655400 PRI655400:PRL655400 QBE655400:QBH655400 QLA655400:QLD655400 QUW655400:QUZ655400 RES655400:REV655400 ROO655400:ROR655400 RYK655400:RYN655400 SIG655400:SIJ655400 SSC655400:SSF655400 TBY655400:TCB655400 TLU655400:TLX655400 TVQ655400:TVT655400 UFM655400:UFP655400 UPI655400:UPL655400 UZE655400:UZH655400 VJA655400:VJD655400 VSW655400:VSZ655400 WCS655400:WCV655400 WMO655400:WMR655400 WWK655400:WWN655400 AC720936:AF720936 JY720936:KB720936 TU720936:TX720936 ADQ720936:ADT720936 ANM720936:ANP720936 AXI720936:AXL720936 BHE720936:BHH720936 BRA720936:BRD720936 CAW720936:CAZ720936 CKS720936:CKV720936 CUO720936:CUR720936 DEK720936:DEN720936 DOG720936:DOJ720936 DYC720936:DYF720936 EHY720936:EIB720936 ERU720936:ERX720936 FBQ720936:FBT720936 FLM720936:FLP720936 FVI720936:FVL720936 GFE720936:GFH720936 GPA720936:GPD720936 GYW720936:GYZ720936 HIS720936:HIV720936 HSO720936:HSR720936 ICK720936:ICN720936 IMG720936:IMJ720936 IWC720936:IWF720936 JFY720936:JGB720936 JPU720936:JPX720936 JZQ720936:JZT720936 KJM720936:KJP720936 KTI720936:KTL720936 LDE720936:LDH720936 LNA720936:LND720936 LWW720936:LWZ720936 MGS720936:MGV720936 MQO720936:MQR720936 NAK720936:NAN720936 NKG720936:NKJ720936 NUC720936:NUF720936 ODY720936:OEB720936 ONU720936:ONX720936 OXQ720936:OXT720936 PHM720936:PHP720936 PRI720936:PRL720936 QBE720936:QBH720936 QLA720936:QLD720936 QUW720936:QUZ720936 RES720936:REV720936 ROO720936:ROR720936 RYK720936:RYN720936 SIG720936:SIJ720936 SSC720936:SSF720936 TBY720936:TCB720936 TLU720936:TLX720936 TVQ720936:TVT720936 UFM720936:UFP720936 UPI720936:UPL720936 UZE720936:UZH720936 VJA720936:VJD720936 VSW720936:VSZ720936 WCS720936:WCV720936 WMO720936:WMR720936 WWK720936:WWN720936 AC786472:AF786472 JY786472:KB786472 TU786472:TX786472 ADQ786472:ADT786472 ANM786472:ANP786472 AXI786472:AXL786472 BHE786472:BHH786472 BRA786472:BRD786472 CAW786472:CAZ786472 CKS786472:CKV786472 CUO786472:CUR786472 DEK786472:DEN786472 DOG786472:DOJ786472 DYC786472:DYF786472 EHY786472:EIB786472 ERU786472:ERX786472 FBQ786472:FBT786472 FLM786472:FLP786472 FVI786472:FVL786472 GFE786472:GFH786472 GPA786472:GPD786472 GYW786472:GYZ786472 HIS786472:HIV786472 HSO786472:HSR786472 ICK786472:ICN786472 IMG786472:IMJ786472 IWC786472:IWF786472 JFY786472:JGB786472 JPU786472:JPX786472 JZQ786472:JZT786472 KJM786472:KJP786472 KTI786472:KTL786472 LDE786472:LDH786472 LNA786472:LND786472 LWW786472:LWZ786472 MGS786472:MGV786472 MQO786472:MQR786472 NAK786472:NAN786472 NKG786472:NKJ786472 NUC786472:NUF786472 ODY786472:OEB786472 ONU786472:ONX786472 OXQ786472:OXT786472 PHM786472:PHP786472 PRI786472:PRL786472 QBE786472:QBH786472 QLA786472:QLD786472 QUW786472:QUZ786472 RES786472:REV786472 ROO786472:ROR786472 RYK786472:RYN786472 SIG786472:SIJ786472 SSC786472:SSF786472 TBY786472:TCB786472 TLU786472:TLX786472 TVQ786472:TVT786472 UFM786472:UFP786472 UPI786472:UPL786472 UZE786472:UZH786472 VJA786472:VJD786472 VSW786472:VSZ786472 WCS786472:WCV786472 WMO786472:WMR786472 WWK786472:WWN786472 AC852008:AF852008 JY852008:KB852008 TU852008:TX852008 ADQ852008:ADT852008 ANM852008:ANP852008 AXI852008:AXL852008 BHE852008:BHH852008 BRA852008:BRD852008 CAW852008:CAZ852008 CKS852008:CKV852008 CUO852008:CUR852008 DEK852008:DEN852008 DOG852008:DOJ852008 DYC852008:DYF852008 EHY852008:EIB852008 ERU852008:ERX852008 FBQ852008:FBT852008 FLM852008:FLP852008 FVI852008:FVL852008 GFE852008:GFH852008 GPA852008:GPD852008 GYW852008:GYZ852008 HIS852008:HIV852008 HSO852008:HSR852008 ICK852008:ICN852008 IMG852008:IMJ852008 IWC852008:IWF852008 JFY852008:JGB852008 JPU852008:JPX852008 JZQ852008:JZT852008 KJM852008:KJP852008 KTI852008:KTL852008 LDE852008:LDH852008 LNA852008:LND852008 LWW852008:LWZ852008 MGS852008:MGV852008 MQO852008:MQR852008 NAK852008:NAN852008 NKG852008:NKJ852008 NUC852008:NUF852008 ODY852008:OEB852008 ONU852008:ONX852008 OXQ852008:OXT852008 PHM852008:PHP852008 PRI852008:PRL852008 QBE852008:QBH852008 QLA852008:QLD852008 QUW852008:QUZ852008 RES852008:REV852008 ROO852008:ROR852008 RYK852008:RYN852008 SIG852008:SIJ852008 SSC852008:SSF852008 TBY852008:TCB852008 TLU852008:TLX852008 TVQ852008:TVT852008 UFM852008:UFP852008 UPI852008:UPL852008 UZE852008:UZH852008 VJA852008:VJD852008 VSW852008:VSZ852008 WCS852008:WCV852008 WMO852008:WMR852008 WWK852008:WWN852008 AC917544:AF917544 JY917544:KB917544 TU917544:TX917544 ADQ917544:ADT917544 ANM917544:ANP917544 AXI917544:AXL917544 BHE917544:BHH917544 BRA917544:BRD917544 CAW917544:CAZ917544 CKS917544:CKV917544 CUO917544:CUR917544 DEK917544:DEN917544 DOG917544:DOJ917544 DYC917544:DYF917544 EHY917544:EIB917544 ERU917544:ERX917544 FBQ917544:FBT917544 FLM917544:FLP917544 FVI917544:FVL917544 GFE917544:GFH917544 GPA917544:GPD917544 GYW917544:GYZ917544 HIS917544:HIV917544 HSO917544:HSR917544 ICK917544:ICN917544 IMG917544:IMJ917544 IWC917544:IWF917544 JFY917544:JGB917544 JPU917544:JPX917544 JZQ917544:JZT917544 KJM917544:KJP917544 KTI917544:KTL917544 LDE917544:LDH917544 LNA917544:LND917544 LWW917544:LWZ917544 MGS917544:MGV917544 MQO917544:MQR917544 NAK917544:NAN917544 NKG917544:NKJ917544 NUC917544:NUF917544 ODY917544:OEB917544 ONU917544:ONX917544 OXQ917544:OXT917544 PHM917544:PHP917544 PRI917544:PRL917544 QBE917544:QBH917544 QLA917544:QLD917544 QUW917544:QUZ917544 RES917544:REV917544 ROO917544:ROR917544 RYK917544:RYN917544 SIG917544:SIJ917544 SSC917544:SSF917544 TBY917544:TCB917544 TLU917544:TLX917544 TVQ917544:TVT917544 UFM917544:UFP917544 UPI917544:UPL917544 UZE917544:UZH917544 VJA917544:VJD917544 VSW917544:VSZ917544 WCS917544:WCV917544 WMO917544:WMR917544 WWK917544:WWN917544 AC983080:AF983080 JY983080:KB983080 TU983080:TX983080 ADQ983080:ADT983080 ANM983080:ANP983080 AXI983080:AXL983080 BHE983080:BHH983080 BRA983080:BRD983080 CAW983080:CAZ983080 CKS983080:CKV983080 CUO983080:CUR983080 DEK983080:DEN983080 DOG983080:DOJ983080 DYC983080:DYF983080 EHY983080:EIB983080 ERU983080:ERX983080 FBQ983080:FBT983080 FLM983080:FLP983080 FVI983080:FVL983080 GFE983080:GFH983080 GPA983080:GPD983080 GYW983080:GYZ983080 HIS983080:HIV983080 HSO983080:HSR983080 ICK983080:ICN983080 IMG983080:IMJ983080 IWC983080:IWF983080 JFY983080:JGB983080 JPU983080:JPX983080 JZQ983080:JZT983080 KJM983080:KJP983080 KTI983080:KTL983080 LDE983080:LDH983080 LNA983080:LND983080 LWW983080:LWZ983080 MGS983080:MGV983080 MQO983080:MQR983080 NAK983080:NAN983080 NKG983080:NKJ983080 NUC983080:NUF983080 ODY983080:OEB983080 ONU983080:ONX983080 OXQ983080:OXT983080 PHM983080:PHP983080 PRI983080:PRL983080 QBE983080:QBH983080 QLA983080:QLD983080 QUW983080:QUZ983080 RES983080:REV983080 ROO983080:ROR983080 RYK983080:RYN983080 SIG983080:SIJ983080 SSC983080:SSF983080 TBY983080:TCB983080 TLU983080:TLX983080 TVQ983080:TVT983080 UFM983080:UFP983080 UPI983080:UPL983080 UZE983080:UZH983080 VJA983080:VJD983080 VSW983080:VSZ983080 WCS983080:WCV983080 WMO983080:WMR983080 WWK983080:WWN983080">
      <formula1>$A$134:$A$136</formula1>
    </dataValidation>
    <dataValidation type="list" allowBlank="1" showInputMessage="1" showErrorMessage="1" sqref="W41:Z41 JS41:JV41 TO41:TR41 ADK41:ADN41 ANG41:ANJ41 AXC41:AXF41 BGY41:BHB41 BQU41:BQX41 CAQ41:CAT41 CKM41:CKP41 CUI41:CUL41 DEE41:DEH41 DOA41:DOD41 DXW41:DXZ41 EHS41:EHV41 ERO41:ERR41 FBK41:FBN41 FLG41:FLJ41 FVC41:FVF41 GEY41:GFB41 GOU41:GOX41 GYQ41:GYT41 HIM41:HIP41 HSI41:HSL41 ICE41:ICH41 IMA41:IMD41 IVW41:IVZ41 JFS41:JFV41 JPO41:JPR41 JZK41:JZN41 KJG41:KJJ41 KTC41:KTF41 LCY41:LDB41 LMU41:LMX41 LWQ41:LWT41 MGM41:MGP41 MQI41:MQL41 NAE41:NAH41 NKA41:NKD41 NTW41:NTZ41 ODS41:ODV41 ONO41:ONR41 OXK41:OXN41 PHG41:PHJ41 PRC41:PRF41 QAY41:QBB41 QKU41:QKX41 QUQ41:QUT41 REM41:REP41 ROI41:ROL41 RYE41:RYH41 SIA41:SID41 SRW41:SRZ41 TBS41:TBV41 TLO41:TLR41 TVK41:TVN41 UFG41:UFJ41 UPC41:UPF41 UYY41:UZB41 VIU41:VIX41 VSQ41:VST41 WCM41:WCP41 WMI41:WML41 WWE41:WWH41 W65577:Z65577 JS65577:JV65577 TO65577:TR65577 ADK65577:ADN65577 ANG65577:ANJ65577 AXC65577:AXF65577 BGY65577:BHB65577 BQU65577:BQX65577 CAQ65577:CAT65577 CKM65577:CKP65577 CUI65577:CUL65577 DEE65577:DEH65577 DOA65577:DOD65577 DXW65577:DXZ65577 EHS65577:EHV65577 ERO65577:ERR65577 FBK65577:FBN65577 FLG65577:FLJ65577 FVC65577:FVF65577 GEY65577:GFB65577 GOU65577:GOX65577 GYQ65577:GYT65577 HIM65577:HIP65577 HSI65577:HSL65577 ICE65577:ICH65577 IMA65577:IMD65577 IVW65577:IVZ65577 JFS65577:JFV65577 JPO65577:JPR65577 JZK65577:JZN65577 KJG65577:KJJ65577 KTC65577:KTF65577 LCY65577:LDB65577 LMU65577:LMX65577 LWQ65577:LWT65577 MGM65577:MGP65577 MQI65577:MQL65577 NAE65577:NAH65577 NKA65577:NKD65577 NTW65577:NTZ65577 ODS65577:ODV65577 ONO65577:ONR65577 OXK65577:OXN65577 PHG65577:PHJ65577 PRC65577:PRF65577 QAY65577:QBB65577 QKU65577:QKX65577 QUQ65577:QUT65577 REM65577:REP65577 ROI65577:ROL65577 RYE65577:RYH65577 SIA65577:SID65577 SRW65577:SRZ65577 TBS65577:TBV65577 TLO65577:TLR65577 TVK65577:TVN65577 UFG65577:UFJ65577 UPC65577:UPF65577 UYY65577:UZB65577 VIU65577:VIX65577 VSQ65577:VST65577 WCM65577:WCP65577 WMI65577:WML65577 WWE65577:WWH65577 W131113:Z131113 JS131113:JV131113 TO131113:TR131113 ADK131113:ADN131113 ANG131113:ANJ131113 AXC131113:AXF131113 BGY131113:BHB131113 BQU131113:BQX131113 CAQ131113:CAT131113 CKM131113:CKP131113 CUI131113:CUL131113 DEE131113:DEH131113 DOA131113:DOD131113 DXW131113:DXZ131113 EHS131113:EHV131113 ERO131113:ERR131113 FBK131113:FBN131113 FLG131113:FLJ131113 FVC131113:FVF131113 GEY131113:GFB131113 GOU131113:GOX131113 GYQ131113:GYT131113 HIM131113:HIP131113 HSI131113:HSL131113 ICE131113:ICH131113 IMA131113:IMD131113 IVW131113:IVZ131113 JFS131113:JFV131113 JPO131113:JPR131113 JZK131113:JZN131113 KJG131113:KJJ131113 KTC131113:KTF131113 LCY131113:LDB131113 LMU131113:LMX131113 LWQ131113:LWT131113 MGM131113:MGP131113 MQI131113:MQL131113 NAE131113:NAH131113 NKA131113:NKD131113 NTW131113:NTZ131113 ODS131113:ODV131113 ONO131113:ONR131113 OXK131113:OXN131113 PHG131113:PHJ131113 PRC131113:PRF131113 QAY131113:QBB131113 QKU131113:QKX131113 QUQ131113:QUT131113 REM131113:REP131113 ROI131113:ROL131113 RYE131113:RYH131113 SIA131113:SID131113 SRW131113:SRZ131113 TBS131113:TBV131113 TLO131113:TLR131113 TVK131113:TVN131113 UFG131113:UFJ131113 UPC131113:UPF131113 UYY131113:UZB131113 VIU131113:VIX131113 VSQ131113:VST131113 WCM131113:WCP131113 WMI131113:WML131113 WWE131113:WWH131113 W196649:Z196649 JS196649:JV196649 TO196649:TR196649 ADK196649:ADN196649 ANG196649:ANJ196649 AXC196649:AXF196649 BGY196649:BHB196649 BQU196649:BQX196649 CAQ196649:CAT196649 CKM196649:CKP196649 CUI196649:CUL196649 DEE196649:DEH196649 DOA196649:DOD196649 DXW196649:DXZ196649 EHS196649:EHV196649 ERO196649:ERR196649 FBK196649:FBN196649 FLG196649:FLJ196649 FVC196649:FVF196649 GEY196649:GFB196649 GOU196649:GOX196649 GYQ196649:GYT196649 HIM196649:HIP196649 HSI196649:HSL196649 ICE196649:ICH196649 IMA196649:IMD196649 IVW196649:IVZ196649 JFS196649:JFV196649 JPO196649:JPR196649 JZK196649:JZN196649 KJG196649:KJJ196649 KTC196649:KTF196649 LCY196649:LDB196649 LMU196649:LMX196649 LWQ196649:LWT196649 MGM196649:MGP196649 MQI196649:MQL196649 NAE196649:NAH196649 NKA196649:NKD196649 NTW196649:NTZ196649 ODS196649:ODV196649 ONO196649:ONR196649 OXK196649:OXN196649 PHG196649:PHJ196649 PRC196649:PRF196649 QAY196649:QBB196649 QKU196649:QKX196649 QUQ196649:QUT196649 REM196649:REP196649 ROI196649:ROL196649 RYE196649:RYH196649 SIA196649:SID196649 SRW196649:SRZ196649 TBS196649:TBV196649 TLO196649:TLR196649 TVK196649:TVN196649 UFG196649:UFJ196649 UPC196649:UPF196649 UYY196649:UZB196649 VIU196649:VIX196649 VSQ196649:VST196649 WCM196649:WCP196649 WMI196649:WML196649 WWE196649:WWH196649 W262185:Z262185 JS262185:JV262185 TO262185:TR262185 ADK262185:ADN262185 ANG262185:ANJ262185 AXC262185:AXF262185 BGY262185:BHB262185 BQU262185:BQX262185 CAQ262185:CAT262185 CKM262185:CKP262185 CUI262185:CUL262185 DEE262185:DEH262185 DOA262185:DOD262185 DXW262185:DXZ262185 EHS262185:EHV262185 ERO262185:ERR262185 FBK262185:FBN262185 FLG262185:FLJ262185 FVC262185:FVF262185 GEY262185:GFB262185 GOU262185:GOX262185 GYQ262185:GYT262185 HIM262185:HIP262185 HSI262185:HSL262185 ICE262185:ICH262185 IMA262185:IMD262185 IVW262185:IVZ262185 JFS262185:JFV262185 JPO262185:JPR262185 JZK262185:JZN262185 KJG262185:KJJ262185 KTC262185:KTF262185 LCY262185:LDB262185 LMU262185:LMX262185 LWQ262185:LWT262185 MGM262185:MGP262185 MQI262185:MQL262185 NAE262185:NAH262185 NKA262185:NKD262185 NTW262185:NTZ262185 ODS262185:ODV262185 ONO262185:ONR262185 OXK262185:OXN262185 PHG262185:PHJ262185 PRC262185:PRF262185 QAY262185:QBB262185 QKU262185:QKX262185 QUQ262185:QUT262185 REM262185:REP262185 ROI262185:ROL262185 RYE262185:RYH262185 SIA262185:SID262185 SRW262185:SRZ262185 TBS262185:TBV262185 TLO262185:TLR262185 TVK262185:TVN262185 UFG262185:UFJ262185 UPC262185:UPF262185 UYY262185:UZB262185 VIU262185:VIX262185 VSQ262185:VST262185 WCM262185:WCP262185 WMI262185:WML262185 WWE262185:WWH262185 W327721:Z327721 JS327721:JV327721 TO327721:TR327721 ADK327721:ADN327721 ANG327721:ANJ327721 AXC327721:AXF327721 BGY327721:BHB327721 BQU327721:BQX327721 CAQ327721:CAT327721 CKM327721:CKP327721 CUI327721:CUL327721 DEE327721:DEH327721 DOA327721:DOD327721 DXW327721:DXZ327721 EHS327721:EHV327721 ERO327721:ERR327721 FBK327721:FBN327721 FLG327721:FLJ327721 FVC327721:FVF327721 GEY327721:GFB327721 GOU327721:GOX327721 GYQ327721:GYT327721 HIM327721:HIP327721 HSI327721:HSL327721 ICE327721:ICH327721 IMA327721:IMD327721 IVW327721:IVZ327721 JFS327721:JFV327721 JPO327721:JPR327721 JZK327721:JZN327721 KJG327721:KJJ327721 KTC327721:KTF327721 LCY327721:LDB327721 LMU327721:LMX327721 LWQ327721:LWT327721 MGM327721:MGP327721 MQI327721:MQL327721 NAE327721:NAH327721 NKA327721:NKD327721 NTW327721:NTZ327721 ODS327721:ODV327721 ONO327721:ONR327721 OXK327721:OXN327721 PHG327721:PHJ327721 PRC327721:PRF327721 QAY327721:QBB327721 QKU327721:QKX327721 QUQ327721:QUT327721 REM327721:REP327721 ROI327721:ROL327721 RYE327721:RYH327721 SIA327721:SID327721 SRW327721:SRZ327721 TBS327721:TBV327721 TLO327721:TLR327721 TVK327721:TVN327721 UFG327721:UFJ327721 UPC327721:UPF327721 UYY327721:UZB327721 VIU327721:VIX327721 VSQ327721:VST327721 WCM327721:WCP327721 WMI327721:WML327721 WWE327721:WWH327721 W393257:Z393257 JS393257:JV393257 TO393257:TR393257 ADK393257:ADN393257 ANG393257:ANJ393257 AXC393257:AXF393257 BGY393257:BHB393257 BQU393257:BQX393257 CAQ393257:CAT393257 CKM393257:CKP393257 CUI393257:CUL393257 DEE393257:DEH393257 DOA393257:DOD393257 DXW393257:DXZ393257 EHS393257:EHV393257 ERO393257:ERR393257 FBK393257:FBN393257 FLG393257:FLJ393257 FVC393257:FVF393257 GEY393257:GFB393257 GOU393257:GOX393257 GYQ393257:GYT393257 HIM393257:HIP393257 HSI393257:HSL393257 ICE393257:ICH393257 IMA393257:IMD393257 IVW393257:IVZ393257 JFS393257:JFV393257 JPO393257:JPR393257 JZK393257:JZN393257 KJG393257:KJJ393257 KTC393257:KTF393257 LCY393257:LDB393257 LMU393257:LMX393257 LWQ393257:LWT393257 MGM393257:MGP393257 MQI393257:MQL393257 NAE393257:NAH393257 NKA393257:NKD393257 NTW393257:NTZ393257 ODS393257:ODV393257 ONO393257:ONR393257 OXK393257:OXN393257 PHG393257:PHJ393257 PRC393257:PRF393257 QAY393257:QBB393257 QKU393257:QKX393257 QUQ393257:QUT393257 REM393257:REP393257 ROI393257:ROL393257 RYE393257:RYH393257 SIA393257:SID393257 SRW393257:SRZ393257 TBS393257:TBV393257 TLO393257:TLR393257 TVK393257:TVN393257 UFG393257:UFJ393257 UPC393257:UPF393257 UYY393257:UZB393257 VIU393257:VIX393257 VSQ393257:VST393257 WCM393257:WCP393257 WMI393257:WML393257 WWE393257:WWH393257 W458793:Z458793 JS458793:JV458793 TO458793:TR458793 ADK458793:ADN458793 ANG458793:ANJ458793 AXC458793:AXF458793 BGY458793:BHB458793 BQU458793:BQX458793 CAQ458793:CAT458793 CKM458793:CKP458793 CUI458793:CUL458793 DEE458793:DEH458793 DOA458793:DOD458793 DXW458793:DXZ458793 EHS458793:EHV458793 ERO458793:ERR458793 FBK458793:FBN458793 FLG458793:FLJ458793 FVC458793:FVF458793 GEY458793:GFB458793 GOU458793:GOX458793 GYQ458793:GYT458793 HIM458793:HIP458793 HSI458793:HSL458793 ICE458793:ICH458793 IMA458793:IMD458793 IVW458793:IVZ458793 JFS458793:JFV458793 JPO458793:JPR458793 JZK458793:JZN458793 KJG458793:KJJ458793 KTC458793:KTF458793 LCY458793:LDB458793 LMU458793:LMX458793 LWQ458793:LWT458793 MGM458793:MGP458793 MQI458793:MQL458793 NAE458793:NAH458793 NKA458793:NKD458793 NTW458793:NTZ458793 ODS458793:ODV458793 ONO458793:ONR458793 OXK458793:OXN458793 PHG458793:PHJ458793 PRC458793:PRF458793 QAY458793:QBB458793 QKU458793:QKX458793 QUQ458793:QUT458793 REM458793:REP458793 ROI458793:ROL458793 RYE458793:RYH458793 SIA458793:SID458793 SRW458793:SRZ458793 TBS458793:TBV458793 TLO458793:TLR458793 TVK458793:TVN458793 UFG458793:UFJ458793 UPC458793:UPF458793 UYY458793:UZB458793 VIU458793:VIX458793 VSQ458793:VST458793 WCM458793:WCP458793 WMI458793:WML458793 WWE458793:WWH458793 W524329:Z524329 JS524329:JV524329 TO524329:TR524329 ADK524329:ADN524329 ANG524329:ANJ524329 AXC524329:AXF524329 BGY524329:BHB524329 BQU524329:BQX524329 CAQ524329:CAT524329 CKM524329:CKP524329 CUI524329:CUL524329 DEE524329:DEH524329 DOA524329:DOD524329 DXW524329:DXZ524329 EHS524329:EHV524329 ERO524329:ERR524329 FBK524329:FBN524329 FLG524329:FLJ524329 FVC524329:FVF524329 GEY524329:GFB524329 GOU524329:GOX524329 GYQ524329:GYT524329 HIM524329:HIP524329 HSI524329:HSL524329 ICE524329:ICH524329 IMA524329:IMD524329 IVW524329:IVZ524329 JFS524329:JFV524329 JPO524329:JPR524329 JZK524329:JZN524329 KJG524329:KJJ524329 KTC524329:KTF524329 LCY524329:LDB524329 LMU524329:LMX524329 LWQ524329:LWT524329 MGM524329:MGP524329 MQI524329:MQL524329 NAE524329:NAH524329 NKA524329:NKD524329 NTW524329:NTZ524329 ODS524329:ODV524329 ONO524329:ONR524329 OXK524329:OXN524329 PHG524329:PHJ524329 PRC524329:PRF524329 QAY524329:QBB524329 QKU524329:QKX524329 QUQ524329:QUT524329 REM524329:REP524329 ROI524329:ROL524329 RYE524329:RYH524329 SIA524329:SID524329 SRW524329:SRZ524329 TBS524329:TBV524329 TLO524329:TLR524329 TVK524329:TVN524329 UFG524329:UFJ524329 UPC524329:UPF524329 UYY524329:UZB524329 VIU524329:VIX524329 VSQ524329:VST524329 WCM524329:WCP524329 WMI524329:WML524329 WWE524329:WWH524329 W589865:Z589865 JS589865:JV589865 TO589865:TR589865 ADK589865:ADN589865 ANG589865:ANJ589865 AXC589865:AXF589865 BGY589865:BHB589865 BQU589865:BQX589865 CAQ589865:CAT589865 CKM589865:CKP589865 CUI589865:CUL589865 DEE589865:DEH589865 DOA589865:DOD589865 DXW589865:DXZ589865 EHS589865:EHV589865 ERO589865:ERR589865 FBK589865:FBN589865 FLG589865:FLJ589865 FVC589865:FVF589865 GEY589865:GFB589865 GOU589865:GOX589865 GYQ589865:GYT589865 HIM589865:HIP589865 HSI589865:HSL589865 ICE589865:ICH589865 IMA589865:IMD589865 IVW589865:IVZ589865 JFS589865:JFV589865 JPO589865:JPR589865 JZK589865:JZN589865 KJG589865:KJJ589865 KTC589865:KTF589865 LCY589865:LDB589865 LMU589865:LMX589865 LWQ589865:LWT589865 MGM589865:MGP589865 MQI589865:MQL589865 NAE589865:NAH589865 NKA589865:NKD589865 NTW589865:NTZ589865 ODS589865:ODV589865 ONO589865:ONR589865 OXK589865:OXN589865 PHG589865:PHJ589865 PRC589865:PRF589865 QAY589865:QBB589865 QKU589865:QKX589865 QUQ589865:QUT589865 REM589865:REP589865 ROI589865:ROL589865 RYE589865:RYH589865 SIA589865:SID589865 SRW589865:SRZ589865 TBS589865:TBV589865 TLO589865:TLR589865 TVK589865:TVN589865 UFG589865:UFJ589865 UPC589865:UPF589865 UYY589865:UZB589865 VIU589865:VIX589865 VSQ589865:VST589865 WCM589865:WCP589865 WMI589865:WML589865 WWE589865:WWH589865 W655401:Z655401 JS655401:JV655401 TO655401:TR655401 ADK655401:ADN655401 ANG655401:ANJ655401 AXC655401:AXF655401 BGY655401:BHB655401 BQU655401:BQX655401 CAQ655401:CAT655401 CKM655401:CKP655401 CUI655401:CUL655401 DEE655401:DEH655401 DOA655401:DOD655401 DXW655401:DXZ655401 EHS655401:EHV655401 ERO655401:ERR655401 FBK655401:FBN655401 FLG655401:FLJ655401 FVC655401:FVF655401 GEY655401:GFB655401 GOU655401:GOX655401 GYQ655401:GYT655401 HIM655401:HIP655401 HSI655401:HSL655401 ICE655401:ICH655401 IMA655401:IMD655401 IVW655401:IVZ655401 JFS655401:JFV655401 JPO655401:JPR655401 JZK655401:JZN655401 KJG655401:KJJ655401 KTC655401:KTF655401 LCY655401:LDB655401 LMU655401:LMX655401 LWQ655401:LWT655401 MGM655401:MGP655401 MQI655401:MQL655401 NAE655401:NAH655401 NKA655401:NKD655401 NTW655401:NTZ655401 ODS655401:ODV655401 ONO655401:ONR655401 OXK655401:OXN655401 PHG655401:PHJ655401 PRC655401:PRF655401 QAY655401:QBB655401 QKU655401:QKX655401 QUQ655401:QUT655401 REM655401:REP655401 ROI655401:ROL655401 RYE655401:RYH655401 SIA655401:SID655401 SRW655401:SRZ655401 TBS655401:TBV655401 TLO655401:TLR655401 TVK655401:TVN655401 UFG655401:UFJ655401 UPC655401:UPF655401 UYY655401:UZB655401 VIU655401:VIX655401 VSQ655401:VST655401 WCM655401:WCP655401 WMI655401:WML655401 WWE655401:WWH655401 W720937:Z720937 JS720937:JV720937 TO720937:TR720937 ADK720937:ADN720937 ANG720937:ANJ720937 AXC720937:AXF720937 BGY720937:BHB720937 BQU720937:BQX720937 CAQ720937:CAT720937 CKM720937:CKP720937 CUI720937:CUL720937 DEE720937:DEH720937 DOA720937:DOD720937 DXW720937:DXZ720937 EHS720937:EHV720937 ERO720937:ERR720937 FBK720937:FBN720937 FLG720937:FLJ720937 FVC720937:FVF720937 GEY720937:GFB720937 GOU720937:GOX720937 GYQ720937:GYT720937 HIM720937:HIP720937 HSI720937:HSL720937 ICE720937:ICH720937 IMA720937:IMD720937 IVW720937:IVZ720937 JFS720937:JFV720937 JPO720937:JPR720937 JZK720937:JZN720937 KJG720937:KJJ720937 KTC720937:KTF720937 LCY720937:LDB720937 LMU720937:LMX720937 LWQ720937:LWT720937 MGM720937:MGP720937 MQI720937:MQL720937 NAE720937:NAH720937 NKA720937:NKD720937 NTW720937:NTZ720937 ODS720937:ODV720937 ONO720937:ONR720937 OXK720937:OXN720937 PHG720937:PHJ720937 PRC720937:PRF720937 QAY720937:QBB720937 QKU720937:QKX720937 QUQ720937:QUT720937 REM720937:REP720937 ROI720937:ROL720937 RYE720937:RYH720937 SIA720937:SID720937 SRW720937:SRZ720937 TBS720937:TBV720937 TLO720937:TLR720937 TVK720937:TVN720937 UFG720937:UFJ720937 UPC720937:UPF720937 UYY720937:UZB720937 VIU720937:VIX720937 VSQ720937:VST720937 WCM720937:WCP720937 WMI720937:WML720937 WWE720937:WWH720937 W786473:Z786473 JS786473:JV786473 TO786473:TR786473 ADK786473:ADN786473 ANG786473:ANJ786473 AXC786473:AXF786473 BGY786473:BHB786473 BQU786473:BQX786473 CAQ786473:CAT786473 CKM786473:CKP786473 CUI786473:CUL786473 DEE786473:DEH786473 DOA786473:DOD786473 DXW786473:DXZ786473 EHS786473:EHV786473 ERO786473:ERR786473 FBK786473:FBN786473 FLG786473:FLJ786473 FVC786473:FVF786473 GEY786473:GFB786473 GOU786473:GOX786473 GYQ786473:GYT786473 HIM786473:HIP786473 HSI786473:HSL786473 ICE786473:ICH786473 IMA786473:IMD786473 IVW786473:IVZ786473 JFS786473:JFV786473 JPO786473:JPR786473 JZK786473:JZN786473 KJG786473:KJJ786473 KTC786473:KTF786473 LCY786473:LDB786473 LMU786473:LMX786473 LWQ786473:LWT786473 MGM786473:MGP786473 MQI786473:MQL786473 NAE786473:NAH786473 NKA786473:NKD786473 NTW786473:NTZ786473 ODS786473:ODV786473 ONO786473:ONR786473 OXK786473:OXN786473 PHG786473:PHJ786473 PRC786473:PRF786473 QAY786473:QBB786473 QKU786473:QKX786473 QUQ786473:QUT786473 REM786473:REP786473 ROI786473:ROL786473 RYE786473:RYH786473 SIA786473:SID786473 SRW786473:SRZ786473 TBS786473:TBV786473 TLO786473:TLR786473 TVK786473:TVN786473 UFG786473:UFJ786473 UPC786473:UPF786473 UYY786473:UZB786473 VIU786473:VIX786473 VSQ786473:VST786473 WCM786473:WCP786473 WMI786473:WML786473 WWE786473:WWH786473 W852009:Z852009 JS852009:JV852009 TO852009:TR852009 ADK852009:ADN852009 ANG852009:ANJ852009 AXC852009:AXF852009 BGY852009:BHB852009 BQU852009:BQX852009 CAQ852009:CAT852009 CKM852009:CKP852009 CUI852009:CUL852009 DEE852009:DEH852009 DOA852009:DOD852009 DXW852009:DXZ852009 EHS852009:EHV852009 ERO852009:ERR852009 FBK852009:FBN852009 FLG852009:FLJ852009 FVC852009:FVF852009 GEY852009:GFB852009 GOU852009:GOX852009 GYQ852009:GYT852009 HIM852009:HIP852009 HSI852009:HSL852009 ICE852009:ICH852009 IMA852009:IMD852009 IVW852009:IVZ852009 JFS852009:JFV852009 JPO852009:JPR852009 JZK852009:JZN852009 KJG852009:KJJ852009 KTC852009:KTF852009 LCY852009:LDB852009 LMU852009:LMX852009 LWQ852009:LWT852009 MGM852009:MGP852009 MQI852009:MQL852009 NAE852009:NAH852009 NKA852009:NKD852009 NTW852009:NTZ852009 ODS852009:ODV852009 ONO852009:ONR852009 OXK852009:OXN852009 PHG852009:PHJ852009 PRC852009:PRF852009 QAY852009:QBB852009 QKU852009:QKX852009 QUQ852009:QUT852009 REM852009:REP852009 ROI852009:ROL852009 RYE852009:RYH852009 SIA852009:SID852009 SRW852009:SRZ852009 TBS852009:TBV852009 TLO852009:TLR852009 TVK852009:TVN852009 UFG852009:UFJ852009 UPC852009:UPF852009 UYY852009:UZB852009 VIU852009:VIX852009 VSQ852009:VST852009 WCM852009:WCP852009 WMI852009:WML852009 WWE852009:WWH852009 W917545:Z917545 JS917545:JV917545 TO917545:TR917545 ADK917545:ADN917545 ANG917545:ANJ917545 AXC917545:AXF917545 BGY917545:BHB917545 BQU917545:BQX917545 CAQ917545:CAT917545 CKM917545:CKP917545 CUI917545:CUL917545 DEE917545:DEH917545 DOA917545:DOD917545 DXW917545:DXZ917545 EHS917545:EHV917545 ERO917545:ERR917545 FBK917545:FBN917545 FLG917545:FLJ917545 FVC917545:FVF917545 GEY917545:GFB917545 GOU917545:GOX917545 GYQ917545:GYT917545 HIM917545:HIP917545 HSI917545:HSL917545 ICE917545:ICH917545 IMA917545:IMD917545 IVW917545:IVZ917545 JFS917545:JFV917545 JPO917545:JPR917545 JZK917545:JZN917545 KJG917545:KJJ917545 KTC917545:KTF917545 LCY917545:LDB917545 LMU917545:LMX917545 LWQ917545:LWT917545 MGM917545:MGP917545 MQI917545:MQL917545 NAE917545:NAH917545 NKA917545:NKD917545 NTW917545:NTZ917545 ODS917545:ODV917545 ONO917545:ONR917545 OXK917545:OXN917545 PHG917545:PHJ917545 PRC917545:PRF917545 QAY917545:QBB917545 QKU917545:QKX917545 QUQ917545:QUT917545 REM917545:REP917545 ROI917545:ROL917545 RYE917545:RYH917545 SIA917545:SID917545 SRW917545:SRZ917545 TBS917545:TBV917545 TLO917545:TLR917545 TVK917545:TVN917545 UFG917545:UFJ917545 UPC917545:UPF917545 UYY917545:UZB917545 VIU917545:VIX917545 VSQ917545:VST917545 WCM917545:WCP917545 WMI917545:WML917545 WWE917545:WWH917545 W983081:Z983081 JS983081:JV983081 TO983081:TR983081 ADK983081:ADN983081 ANG983081:ANJ983081 AXC983081:AXF983081 BGY983081:BHB983081 BQU983081:BQX983081 CAQ983081:CAT983081 CKM983081:CKP983081 CUI983081:CUL983081 DEE983081:DEH983081 DOA983081:DOD983081 DXW983081:DXZ983081 EHS983081:EHV983081 ERO983081:ERR983081 FBK983081:FBN983081 FLG983081:FLJ983081 FVC983081:FVF983081 GEY983081:GFB983081 GOU983081:GOX983081 GYQ983081:GYT983081 HIM983081:HIP983081 HSI983081:HSL983081 ICE983081:ICH983081 IMA983081:IMD983081 IVW983081:IVZ983081 JFS983081:JFV983081 JPO983081:JPR983081 JZK983081:JZN983081 KJG983081:KJJ983081 KTC983081:KTF983081 LCY983081:LDB983081 LMU983081:LMX983081 LWQ983081:LWT983081 MGM983081:MGP983081 MQI983081:MQL983081 NAE983081:NAH983081 NKA983081:NKD983081 NTW983081:NTZ983081 ODS983081:ODV983081 ONO983081:ONR983081 OXK983081:OXN983081 PHG983081:PHJ983081 PRC983081:PRF983081 QAY983081:QBB983081 QKU983081:QKX983081 QUQ983081:QUT983081 REM983081:REP983081 ROI983081:ROL983081 RYE983081:RYH983081 SIA983081:SID983081 SRW983081:SRZ983081 TBS983081:TBV983081 TLO983081:TLR983081 TVK983081:TVN983081 UFG983081:UFJ983081 UPC983081:UPF983081 UYY983081:UZB983081 VIU983081:VIX983081 VSQ983081:VST983081 WCM983081:WCP983081 WMI983081:WML983081 WWE983081:WWH983081">
      <formula1>$A$111:$A$133</formula1>
    </dataValidation>
    <dataValidation type="list" allowBlank="1" showInputMessage="1" showErrorMessage="1" sqref="AA40:AB41 JW40:JX41 TS40:TT41 ADO40:ADP41 ANK40:ANL41 AXG40:AXH41 BHC40:BHD41 BQY40:BQZ41 CAU40:CAV41 CKQ40:CKR41 CUM40:CUN41 DEI40:DEJ41 DOE40:DOF41 DYA40:DYB41 EHW40:EHX41 ERS40:ERT41 FBO40:FBP41 FLK40:FLL41 FVG40:FVH41 GFC40:GFD41 GOY40:GOZ41 GYU40:GYV41 HIQ40:HIR41 HSM40:HSN41 ICI40:ICJ41 IME40:IMF41 IWA40:IWB41 JFW40:JFX41 JPS40:JPT41 JZO40:JZP41 KJK40:KJL41 KTG40:KTH41 LDC40:LDD41 LMY40:LMZ41 LWU40:LWV41 MGQ40:MGR41 MQM40:MQN41 NAI40:NAJ41 NKE40:NKF41 NUA40:NUB41 ODW40:ODX41 ONS40:ONT41 OXO40:OXP41 PHK40:PHL41 PRG40:PRH41 QBC40:QBD41 QKY40:QKZ41 QUU40:QUV41 REQ40:RER41 ROM40:RON41 RYI40:RYJ41 SIE40:SIF41 SSA40:SSB41 TBW40:TBX41 TLS40:TLT41 TVO40:TVP41 UFK40:UFL41 UPG40:UPH41 UZC40:UZD41 VIY40:VIZ41 VSU40:VSV41 WCQ40:WCR41 WMM40:WMN41 WWI40:WWJ41 AA65576:AB65577 JW65576:JX65577 TS65576:TT65577 ADO65576:ADP65577 ANK65576:ANL65577 AXG65576:AXH65577 BHC65576:BHD65577 BQY65576:BQZ65577 CAU65576:CAV65577 CKQ65576:CKR65577 CUM65576:CUN65577 DEI65576:DEJ65577 DOE65576:DOF65577 DYA65576:DYB65577 EHW65576:EHX65577 ERS65576:ERT65577 FBO65576:FBP65577 FLK65576:FLL65577 FVG65576:FVH65577 GFC65576:GFD65577 GOY65576:GOZ65577 GYU65576:GYV65577 HIQ65576:HIR65577 HSM65576:HSN65577 ICI65576:ICJ65577 IME65576:IMF65577 IWA65576:IWB65577 JFW65576:JFX65577 JPS65576:JPT65577 JZO65576:JZP65577 KJK65576:KJL65577 KTG65576:KTH65577 LDC65576:LDD65577 LMY65576:LMZ65577 LWU65576:LWV65577 MGQ65576:MGR65577 MQM65576:MQN65577 NAI65576:NAJ65577 NKE65576:NKF65577 NUA65576:NUB65577 ODW65576:ODX65577 ONS65576:ONT65577 OXO65576:OXP65577 PHK65576:PHL65577 PRG65576:PRH65577 QBC65576:QBD65577 QKY65576:QKZ65577 QUU65576:QUV65577 REQ65576:RER65577 ROM65576:RON65577 RYI65576:RYJ65577 SIE65576:SIF65577 SSA65576:SSB65577 TBW65576:TBX65577 TLS65576:TLT65577 TVO65576:TVP65577 UFK65576:UFL65577 UPG65576:UPH65577 UZC65576:UZD65577 VIY65576:VIZ65577 VSU65576:VSV65577 WCQ65576:WCR65577 WMM65576:WMN65577 WWI65576:WWJ65577 AA131112:AB131113 JW131112:JX131113 TS131112:TT131113 ADO131112:ADP131113 ANK131112:ANL131113 AXG131112:AXH131113 BHC131112:BHD131113 BQY131112:BQZ131113 CAU131112:CAV131113 CKQ131112:CKR131113 CUM131112:CUN131113 DEI131112:DEJ131113 DOE131112:DOF131113 DYA131112:DYB131113 EHW131112:EHX131113 ERS131112:ERT131113 FBO131112:FBP131113 FLK131112:FLL131113 FVG131112:FVH131113 GFC131112:GFD131113 GOY131112:GOZ131113 GYU131112:GYV131113 HIQ131112:HIR131113 HSM131112:HSN131113 ICI131112:ICJ131113 IME131112:IMF131113 IWA131112:IWB131113 JFW131112:JFX131113 JPS131112:JPT131113 JZO131112:JZP131113 KJK131112:KJL131113 KTG131112:KTH131113 LDC131112:LDD131113 LMY131112:LMZ131113 LWU131112:LWV131113 MGQ131112:MGR131113 MQM131112:MQN131113 NAI131112:NAJ131113 NKE131112:NKF131113 NUA131112:NUB131113 ODW131112:ODX131113 ONS131112:ONT131113 OXO131112:OXP131113 PHK131112:PHL131113 PRG131112:PRH131113 QBC131112:QBD131113 QKY131112:QKZ131113 QUU131112:QUV131113 REQ131112:RER131113 ROM131112:RON131113 RYI131112:RYJ131113 SIE131112:SIF131113 SSA131112:SSB131113 TBW131112:TBX131113 TLS131112:TLT131113 TVO131112:TVP131113 UFK131112:UFL131113 UPG131112:UPH131113 UZC131112:UZD131113 VIY131112:VIZ131113 VSU131112:VSV131113 WCQ131112:WCR131113 WMM131112:WMN131113 WWI131112:WWJ131113 AA196648:AB196649 JW196648:JX196649 TS196648:TT196649 ADO196648:ADP196649 ANK196648:ANL196649 AXG196648:AXH196649 BHC196648:BHD196649 BQY196648:BQZ196649 CAU196648:CAV196649 CKQ196648:CKR196649 CUM196648:CUN196649 DEI196648:DEJ196649 DOE196648:DOF196649 DYA196648:DYB196649 EHW196648:EHX196649 ERS196648:ERT196649 FBO196648:FBP196649 FLK196648:FLL196649 FVG196648:FVH196649 GFC196648:GFD196649 GOY196648:GOZ196649 GYU196648:GYV196649 HIQ196648:HIR196649 HSM196648:HSN196649 ICI196648:ICJ196649 IME196648:IMF196649 IWA196648:IWB196649 JFW196648:JFX196649 JPS196648:JPT196649 JZO196648:JZP196649 KJK196648:KJL196649 KTG196648:KTH196649 LDC196648:LDD196649 LMY196648:LMZ196649 LWU196648:LWV196649 MGQ196648:MGR196649 MQM196648:MQN196649 NAI196648:NAJ196649 NKE196648:NKF196649 NUA196648:NUB196649 ODW196648:ODX196649 ONS196648:ONT196649 OXO196648:OXP196649 PHK196648:PHL196649 PRG196648:PRH196649 QBC196648:QBD196649 QKY196648:QKZ196649 QUU196648:QUV196649 REQ196648:RER196649 ROM196648:RON196649 RYI196648:RYJ196649 SIE196648:SIF196649 SSA196648:SSB196649 TBW196648:TBX196649 TLS196648:TLT196649 TVO196648:TVP196649 UFK196648:UFL196649 UPG196648:UPH196649 UZC196648:UZD196649 VIY196648:VIZ196649 VSU196648:VSV196649 WCQ196648:WCR196649 WMM196648:WMN196649 WWI196648:WWJ196649 AA262184:AB262185 JW262184:JX262185 TS262184:TT262185 ADO262184:ADP262185 ANK262184:ANL262185 AXG262184:AXH262185 BHC262184:BHD262185 BQY262184:BQZ262185 CAU262184:CAV262185 CKQ262184:CKR262185 CUM262184:CUN262185 DEI262184:DEJ262185 DOE262184:DOF262185 DYA262184:DYB262185 EHW262184:EHX262185 ERS262184:ERT262185 FBO262184:FBP262185 FLK262184:FLL262185 FVG262184:FVH262185 GFC262184:GFD262185 GOY262184:GOZ262185 GYU262184:GYV262185 HIQ262184:HIR262185 HSM262184:HSN262185 ICI262184:ICJ262185 IME262184:IMF262185 IWA262184:IWB262185 JFW262184:JFX262185 JPS262184:JPT262185 JZO262184:JZP262185 KJK262184:KJL262185 KTG262184:KTH262185 LDC262184:LDD262185 LMY262184:LMZ262185 LWU262184:LWV262185 MGQ262184:MGR262185 MQM262184:MQN262185 NAI262184:NAJ262185 NKE262184:NKF262185 NUA262184:NUB262185 ODW262184:ODX262185 ONS262184:ONT262185 OXO262184:OXP262185 PHK262184:PHL262185 PRG262184:PRH262185 QBC262184:QBD262185 QKY262184:QKZ262185 QUU262184:QUV262185 REQ262184:RER262185 ROM262184:RON262185 RYI262184:RYJ262185 SIE262184:SIF262185 SSA262184:SSB262185 TBW262184:TBX262185 TLS262184:TLT262185 TVO262184:TVP262185 UFK262184:UFL262185 UPG262184:UPH262185 UZC262184:UZD262185 VIY262184:VIZ262185 VSU262184:VSV262185 WCQ262184:WCR262185 WMM262184:WMN262185 WWI262184:WWJ262185 AA327720:AB327721 JW327720:JX327721 TS327720:TT327721 ADO327720:ADP327721 ANK327720:ANL327721 AXG327720:AXH327721 BHC327720:BHD327721 BQY327720:BQZ327721 CAU327720:CAV327721 CKQ327720:CKR327721 CUM327720:CUN327721 DEI327720:DEJ327721 DOE327720:DOF327721 DYA327720:DYB327721 EHW327720:EHX327721 ERS327720:ERT327721 FBO327720:FBP327721 FLK327720:FLL327721 FVG327720:FVH327721 GFC327720:GFD327721 GOY327720:GOZ327721 GYU327720:GYV327721 HIQ327720:HIR327721 HSM327720:HSN327721 ICI327720:ICJ327721 IME327720:IMF327721 IWA327720:IWB327721 JFW327720:JFX327721 JPS327720:JPT327721 JZO327720:JZP327721 KJK327720:KJL327721 KTG327720:KTH327721 LDC327720:LDD327721 LMY327720:LMZ327721 LWU327720:LWV327721 MGQ327720:MGR327721 MQM327720:MQN327721 NAI327720:NAJ327721 NKE327720:NKF327721 NUA327720:NUB327721 ODW327720:ODX327721 ONS327720:ONT327721 OXO327720:OXP327721 PHK327720:PHL327721 PRG327720:PRH327721 QBC327720:QBD327721 QKY327720:QKZ327721 QUU327720:QUV327721 REQ327720:RER327721 ROM327720:RON327721 RYI327720:RYJ327721 SIE327720:SIF327721 SSA327720:SSB327721 TBW327720:TBX327721 TLS327720:TLT327721 TVO327720:TVP327721 UFK327720:UFL327721 UPG327720:UPH327721 UZC327720:UZD327721 VIY327720:VIZ327721 VSU327720:VSV327721 WCQ327720:WCR327721 WMM327720:WMN327721 WWI327720:WWJ327721 AA393256:AB393257 JW393256:JX393257 TS393256:TT393257 ADO393256:ADP393257 ANK393256:ANL393257 AXG393256:AXH393257 BHC393256:BHD393257 BQY393256:BQZ393257 CAU393256:CAV393257 CKQ393256:CKR393257 CUM393256:CUN393257 DEI393256:DEJ393257 DOE393256:DOF393257 DYA393256:DYB393257 EHW393256:EHX393257 ERS393256:ERT393257 FBO393256:FBP393257 FLK393256:FLL393257 FVG393256:FVH393257 GFC393256:GFD393257 GOY393256:GOZ393257 GYU393256:GYV393257 HIQ393256:HIR393257 HSM393256:HSN393257 ICI393256:ICJ393257 IME393256:IMF393257 IWA393256:IWB393257 JFW393256:JFX393257 JPS393256:JPT393257 JZO393256:JZP393257 KJK393256:KJL393257 KTG393256:KTH393257 LDC393256:LDD393257 LMY393256:LMZ393257 LWU393256:LWV393257 MGQ393256:MGR393257 MQM393256:MQN393257 NAI393256:NAJ393257 NKE393256:NKF393257 NUA393256:NUB393257 ODW393256:ODX393257 ONS393256:ONT393257 OXO393256:OXP393257 PHK393256:PHL393257 PRG393256:PRH393257 QBC393256:QBD393257 QKY393256:QKZ393257 QUU393256:QUV393257 REQ393256:RER393257 ROM393256:RON393257 RYI393256:RYJ393257 SIE393256:SIF393257 SSA393256:SSB393257 TBW393256:TBX393257 TLS393256:TLT393257 TVO393256:TVP393257 UFK393256:UFL393257 UPG393256:UPH393257 UZC393256:UZD393257 VIY393256:VIZ393257 VSU393256:VSV393257 WCQ393256:WCR393257 WMM393256:WMN393257 WWI393256:WWJ393257 AA458792:AB458793 JW458792:JX458793 TS458792:TT458793 ADO458792:ADP458793 ANK458792:ANL458793 AXG458792:AXH458793 BHC458792:BHD458793 BQY458792:BQZ458793 CAU458792:CAV458793 CKQ458792:CKR458793 CUM458792:CUN458793 DEI458792:DEJ458793 DOE458792:DOF458793 DYA458792:DYB458793 EHW458792:EHX458793 ERS458792:ERT458793 FBO458792:FBP458793 FLK458792:FLL458793 FVG458792:FVH458793 GFC458792:GFD458793 GOY458792:GOZ458793 GYU458792:GYV458793 HIQ458792:HIR458793 HSM458792:HSN458793 ICI458792:ICJ458793 IME458792:IMF458793 IWA458792:IWB458793 JFW458792:JFX458793 JPS458792:JPT458793 JZO458792:JZP458793 KJK458792:KJL458793 KTG458792:KTH458793 LDC458792:LDD458793 LMY458792:LMZ458793 LWU458792:LWV458793 MGQ458792:MGR458793 MQM458792:MQN458793 NAI458792:NAJ458793 NKE458792:NKF458793 NUA458792:NUB458793 ODW458792:ODX458793 ONS458792:ONT458793 OXO458792:OXP458793 PHK458792:PHL458793 PRG458792:PRH458793 QBC458792:QBD458793 QKY458792:QKZ458793 QUU458792:QUV458793 REQ458792:RER458793 ROM458792:RON458793 RYI458792:RYJ458793 SIE458792:SIF458793 SSA458792:SSB458793 TBW458792:TBX458793 TLS458792:TLT458793 TVO458792:TVP458793 UFK458792:UFL458793 UPG458792:UPH458793 UZC458792:UZD458793 VIY458792:VIZ458793 VSU458792:VSV458793 WCQ458792:WCR458793 WMM458792:WMN458793 WWI458792:WWJ458793 AA524328:AB524329 JW524328:JX524329 TS524328:TT524329 ADO524328:ADP524329 ANK524328:ANL524329 AXG524328:AXH524329 BHC524328:BHD524329 BQY524328:BQZ524329 CAU524328:CAV524329 CKQ524328:CKR524329 CUM524328:CUN524329 DEI524328:DEJ524329 DOE524328:DOF524329 DYA524328:DYB524329 EHW524328:EHX524329 ERS524328:ERT524329 FBO524328:FBP524329 FLK524328:FLL524329 FVG524328:FVH524329 GFC524328:GFD524329 GOY524328:GOZ524329 GYU524328:GYV524329 HIQ524328:HIR524329 HSM524328:HSN524329 ICI524328:ICJ524329 IME524328:IMF524329 IWA524328:IWB524329 JFW524328:JFX524329 JPS524328:JPT524329 JZO524328:JZP524329 KJK524328:KJL524329 KTG524328:KTH524329 LDC524328:LDD524329 LMY524328:LMZ524329 LWU524328:LWV524329 MGQ524328:MGR524329 MQM524328:MQN524329 NAI524328:NAJ524329 NKE524328:NKF524329 NUA524328:NUB524329 ODW524328:ODX524329 ONS524328:ONT524329 OXO524328:OXP524329 PHK524328:PHL524329 PRG524328:PRH524329 QBC524328:QBD524329 QKY524328:QKZ524329 QUU524328:QUV524329 REQ524328:RER524329 ROM524328:RON524329 RYI524328:RYJ524329 SIE524328:SIF524329 SSA524328:SSB524329 TBW524328:TBX524329 TLS524328:TLT524329 TVO524328:TVP524329 UFK524328:UFL524329 UPG524328:UPH524329 UZC524328:UZD524329 VIY524328:VIZ524329 VSU524328:VSV524329 WCQ524328:WCR524329 WMM524328:WMN524329 WWI524328:WWJ524329 AA589864:AB589865 JW589864:JX589865 TS589864:TT589865 ADO589864:ADP589865 ANK589864:ANL589865 AXG589864:AXH589865 BHC589864:BHD589865 BQY589864:BQZ589865 CAU589864:CAV589865 CKQ589864:CKR589865 CUM589864:CUN589865 DEI589864:DEJ589865 DOE589864:DOF589865 DYA589864:DYB589865 EHW589864:EHX589865 ERS589864:ERT589865 FBO589864:FBP589865 FLK589864:FLL589865 FVG589864:FVH589865 GFC589864:GFD589865 GOY589864:GOZ589865 GYU589864:GYV589865 HIQ589864:HIR589865 HSM589864:HSN589865 ICI589864:ICJ589865 IME589864:IMF589865 IWA589864:IWB589865 JFW589864:JFX589865 JPS589864:JPT589865 JZO589864:JZP589865 KJK589864:KJL589865 KTG589864:KTH589865 LDC589864:LDD589865 LMY589864:LMZ589865 LWU589864:LWV589865 MGQ589864:MGR589865 MQM589864:MQN589865 NAI589864:NAJ589865 NKE589864:NKF589865 NUA589864:NUB589865 ODW589864:ODX589865 ONS589864:ONT589865 OXO589864:OXP589865 PHK589864:PHL589865 PRG589864:PRH589865 QBC589864:QBD589865 QKY589864:QKZ589865 QUU589864:QUV589865 REQ589864:RER589865 ROM589864:RON589865 RYI589864:RYJ589865 SIE589864:SIF589865 SSA589864:SSB589865 TBW589864:TBX589865 TLS589864:TLT589865 TVO589864:TVP589865 UFK589864:UFL589865 UPG589864:UPH589865 UZC589864:UZD589865 VIY589864:VIZ589865 VSU589864:VSV589865 WCQ589864:WCR589865 WMM589864:WMN589865 WWI589864:WWJ589865 AA655400:AB655401 JW655400:JX655401 TS655400:TT655401 ADO655400:ADP655401 ANK655400:ANL655401 AXG655400:AXH655401 BHC655400:BHD655401 BQY655400:BQZ655401 CAU655400:CAV655401 CKQ655400:CKR655401 CUM655400:CUN655401 DEI655400:DEJ655401 DOE655400:DOF655401 DYA655400:DYB655401 EHW655400:EHX655401 ERS655400:ERT655401 FBO655400:FBP655401 FLK655400:FLL655401 FVG655400:FVH655401 GFC655400:GFD655401 GOY655400:GOZ655401 GYU655400:GYV655401 HIQ655400:HIR655401 HSM655400:HSN655401 ICI655400:ICJ655401 IME655400:IMF655401 IWA655400:IWB655401 JFW655400:JFX655401 JPS655400:JPT655401 JZO655400:JZP655401 KJK655400:KJL655401 KTG655400:KTH655401 LDC655400:LDD655401 LMY655400:LMZ655401 LWU655400:LWV655401 MGQ655400:MGR655401 MQM655400:MQN655401 NAI655400:NAJ655401 NKE655400:NKF655401 NUA655400:NUB655401 ODW655400:ODX655401 ONS655400:ONT655401 OXO655400:OXP655401 PHK655400:PHL655401 PRG655400:PRH655401 QBC655400:QBD655401 QKY655400:QKZ655401 QUU655400:QUV655401 REQ655400:RER655401 ROM655400:RON655401 RYI655400:RYJ655401 SIE655400:SIF655401 SSA655400:SSB655401 TBW655400:TBX655401 TLS655400:TLT655401 TVO655400:TVP655401 UFK655400:UFL655401 UPG655400:UPH655401 UZC655400:UZD655401 VIY655400:VIZ655401 VSU655400:VSV655401 WCQ655400:WCR655401 WMM655400:WMN655401 WWI655400:WWJ655401 AA720936:AB720937 JW720936:JX720937 TS720936:TT720937 ADO720936:ADP720937 ANK720936:ANL720937 AXG720936:AXH720937 BHC720936:BHD720937 BQY720936:BQZ720937 CAU720936:CAV720937 CKQ720936:CKR720937 CUM720936:CUN720937 DEI720936:DEJ720937 DOE720936:DOF720937 DYA720936:DYB720937 EHW720936:EHX720937 ERS720936:ERT720937 FBO720936:FBP720937 FLK720936:FLL720937 FVG720936:FVH720937 GFC720936:GFD720937 GOY720936:GOZ720937 GYU720936:GYV720937 HIQ720936:HIR720937 HSM720936:HSN720937 ICI720936:ICJ720937 IME720936:IMF720937 IWA720936:IWB720937 JFW720936:JFX720937 JPS720936:JPT720937 JZO720936:JZP720937 KJK720936:KJL720937 KTG720936:KTH720937 LDC720936:LDD720937 LMY720936:LMZ720937 LWU720936:LWV720937 MGQ720936:MGR720937 MQM720936:MQN720937 NAI720936:NAJ720937 NKE720936:NKF720937 NUA720936:NUB720937 ODW720936:ODX720937 ONS720936:ONT720937 OXO720936:OXP720937 PHK720936:PHL720937 PRG720936:PRH720937 QBC720936:QBD720937 QKY720936:QKZ720937 QUU720936:QUV720937 REQ720936:RER720937 ROM720936:RON720937 RYI720936:RYJ720937 SIE720936:SIF720937 SSA720936:SSB720937 TBW720936:TBX720937 TLS720936:TLT720937 TVO720936:TVP720937 UFK720936:UFL720937 UPG720936:UPH720937 UZC720936:UZD720937 VIY720936:VIZ720937 VSU720936:VSV720937 WCQ720936:WCR720937 WMM720936:WMN720937 WWI720936:WWJ720937 AA786472:AB786473 JW786472:JX786473 TS786472:TT786473 ADO786472:ADP786473 ANK786472:ANL786473 AXG786472:AXH786473 BHC786472:BHD786473 BQY786472:BQZ786473 CAU786472:CAV786473 CKQ786472:CKR786473 CUM786472:CUN786473 DEI786472:DEJ786473 DOE786472:DOF786473 DYA786472:DYB786473 EHW786472:EHX786473 ERS786472:ERT786473 FBO786472:FBP786473 FLK786472:FLL786473 FVG786472:FVH786473 GFC786472:GFD786473 GOY786472:GOZ786473 GYU786472:GYV786473 HIQ786472:HIR786473 HSM786472:HSN786473 ICI786472:ICJ786473 IME786472:IMF786473 IWA786472:IWB786473 JFW786472:JFX786473 JPS786472:JPT786473 JZO786472:JZP786473 KJK786472:KJL786473 KTG786472:KTH786473 LDC786472:LDD786473 LMY786472:LMZ786473 LWU786472:LWV786473 MGQ786472:MGR786473 MQM786472:MQN786473 NAI786472:NAJ786473 NKE786472:NKF786473 NUA786472:NUB786473 ODW786472:ODX786473 ONS786472:ONT786473 OXO786472:OXP786473 PHK786472:PHL786473 PRG786472:PRH786473 QBC786472:QBD786473 QKY786472:QKZ786473 QUU786472:QUV786473 REQ786472:RER786473 ROM786472:RON786473 RYI786472:RYJ786473 SIE786472:SIF786473 SSA786472:SSB786473 TBW786472:TBX786473 TLS786472:TLT786473 TVO786472:TVP786473 UFK786472:UFL786473 UPG786472:UPH786473 UZC786472:UZD786473 VIY786472:VIZ786473 VSU786472:VSV786473 WCQ786472:WCR786473 WMM786472:WMN786473 WWI786472:WWJ786473 AA852008:AB852009 JW852008:JX852009 TS852008:TT852009 ADO852008:ADP852009 ANK852008:ANL852009 AXG852008:AXH852009 BHC852008:BHD852009 BQY852008:BQZ852009 CAU852008:CAV852009 CKQ852008:CKR852009 CUM852008:CUN852009 DEI852008:DEJ852009 DOE852008:DOF852009 DYA852008:DYB852009 EHW852008:EHX852009 ERS852008:ERT852009 FBO852008:FBP852009 FLK852008:FLL852009 FVG852008:FVH852009 GFC852008:GFD852009 GOY852008:GOZ852009 GYU852008:GYV852009 HIQ852008:HIR852009 HSM852008:HSN852009 ICI852008:ICJ852009 IME852008:IMF852009 IWA852008:IWB852009 JFW852008:JFX852009 JPS852008:JPT852009 JZO852008:JZP852009 KJK852008:KJL852009 KTG852008:KTH852009 LDC852008:LDD852009 LMY852008:LMZ852009 LWU852008:LWV852009 MGQ852008:MGR852009 MQM852008:MQN852009 NAI852008:NAJ852009 NKE852008:NKF852009 NUA852008:NUB852009 ODW852008:ODX852009 ONS852008:ONT852009 OXO852008:OXP852009 PHK852008:PHL852009 PRG852008:PRH852009 QBC852008:QBD852009 QKY852008:QKZ852009 QUU852008:QUV852009 REQ852008:RER852009 ROM852008:RON852009 RYI852008:RYJ852009 SIE852008:SIF852009 SSA852008:SSB852009 TBW852008:TBX852009 TLS852008:TLT852009 TVO852008:TVP852009 UFK852008:UFL852009 UPG852008:UPH852009 UZC852008:UZD852009 VIY852008:VIZ852009 VSU852008:VSV852009 WCQ852008:WCR852009 WMM852008:WMN852009 WWI852008:WWJ852009 AA917544:AB917545 JW917544:JX917545 TS917544:TT917545 ADO917544:ADP917545 ANK917544:ANL917545 AXG917544:AXH917545 BHC917544:BHD917545 BQY917544:BQZ917545 CAU917544:CAV917545 CKQ917544:CKR917545 CUM917544:CUN917545 DEI917544:DEJ917545 DOE917544:DOF917545 DYA917544:DYB917545 EHW917544:EHX917545 ERS917544:ERT917545 FBO917544:FBP917545 FLK917544:FLL917545 FVG917544:FVH917545 GFC917544:GFD917545 GOY917544:GOZ917545 GYU917544:GYV917545 HIQ917544:HIR917545 HSM917544:HSN917545 ICI917544:ICJ917545 IME917544:IMF917545 IWA917544:IWB917545 JFW917544:JFX917545 JPS917544:JPT917545 JZO917544:JZP917545 KJK917544:KJL917545 KTG917544:KTH917545 LDC917544:LDD917545 LMY917544:LMZ917545 LWU917544:LWV917545 MGQ917544:MGR917545 MQM917544:MQN917545 NAI917544:NAJ917545 NKE917544:NKF917545 NUA917544:NUB917545 ODW917544:ODX917545 ONS917544:ONT917545 OXO917544:OXP917545 PHK917544:PHL917545 PRG917544:PRH917545 QBC917544:QBD917545 QKY917544:QKZ917545 QUU917544:QUV917545 REQ917544:RER917545 ROM917544:RON917545 RYI917544:RYJ917545 SIE917544:SIF917545 SSA917544:SSB917545 TBW917544:TBX917545 TLS917544:TLT917545 TVO917544:TVP917545 UFK917544:UFL917545 UPG917544:UPH917545 UZC917544:UZD917545 VIY917544:VIZ917545 VSU917544:VSV917545 WCQ917544:WCR917545 WMM917544:WMN917545 WWI917544:WWJ917545 AA983080:AB983081 JW983080:JX983081 TS983080:TT983081 ADO983080:ADP983081 ANK983080:ANL983081 AXG983080:AXH983081 BHC983080:BHD983081 BQY983080:BQZ983081 CAU983080:CAV983081 CKQ983080:CKR983081 CUM983080:CUN983081 DEI983080:DEJ983081 DOE983080:DOF983081 DYA983080:DYB983081 EHW983080:EHX983081 ERS983080:ERT983081 FBO983080:FBP983081 FLK983080:FLL983081 FVG983080:FVH983081 GFC983080:GFD983081 GOY983080:GOZ983081 GYU983080:GYV983081 HIQ983080:HIR983081 HSM983080:HSN983081 ICI983080:ICJ983081 IME983080:IMF983081 IWA983080:IWB983081 JFW983080:JFX983081 JPS983080:JPT983081 JZO983080:JZP983081 KJK983080:KJL983081 KTG983080:KTH983081 LDC983080:LDD983081 LMY983080:LMZ983081 LWU983080:LWV983081 MGQ983080:MGR983081 MQM983080:MQN983081 NAI983080:NAJ983081 NKE983080:NKF983081 NUA983080:NUB983081 ODW983080:ODX983081 ONS983080:ONT983081 OXO983080:OXP983081 PHK983080:PHL983081 PRG983080:PRH983081 QBC983080:QBD983081 QKY983080:QKZ983081 QUU983080:QUV983081 REQ983080:RER983081 ROM983080:RON983081 RYI983080:RYJ983081 SIE983080:SIF983081 SSA983080:SSB983081 TBW983080:TBX983081 TLS983080:TLT983081 TVO983080:TVP983081 UFK983080:UFL983081 UPG983080:UPH983081 UZC983080:UZD983081 VIY983080:VIZ983081 VSU983080:VSV983081 WCQ983080:WCR983081 WMM983080:WMN983081 WWI983080:WWJ983081">
      <formula1>$A$108:$A$110</formula1>
    </dataValidation>
    <dataValidation type="list" allowBlank="1" showInputMessage="1" showErrorMessage="1" error="機構ホームページにて金利表をご確認の上、プルダウンの項目からご選択ください。" sqref="Y5:AF5 JU5:KB5 TQ5:TX5 ADM5:ADT5 ANI5:ANP5 AXE5:AXL5 BHA5:BHH5 BQW5:BRD5 CAS5:CAZ5 CKO5:CKV5 CUK5:CUR5 DEG5:DEN5 DOC5:DOJ5 DXY5:DYF5 EHU5:EIB5 ERQ5:ERX5 FBM5:FBT5 FLI5:FLP5 FVE5:FVL5 GFA5:GFH5 GOW5:GPD5 GYS5:GYZ5 HIO5:HIV5 HSK5:HSR5 ICG5:ICN5 IMC5:IMJ5 IVY5:IWF5 JFU5:JGB5 JPQ5:JPX5 JZM5:JZT5 KJI5:KJP5 KTE5:KTL5 LDA5:LDH5 LMW5:LND5 LWS5:LWZ5 MGO5:MGV5 MQK5:MQR5 NAG5:NAN5 NKC5:NKJ5 NTY5:NUF5 ODU5:OEB5 ONQ5:ONX5 OXM5:OXT5 PHI5:PHP5 PRE5:PRL5 QBA5:QBH5 QKW5:QLD5 QUS5:QUZ5 REO5:REV5 ROK5:ROR5 RYG5:RYN5 SIC5:SIJ5 SRY5:SSF5 TBU5:TCB5 TLQ5:TLX5 TVM5:TVT5 UFI5:UFP5 UPE5:UPL5 UZA5:UZH5 VIW5:VJD5 VSS5:VSZ5 WCO5:WCV5 WMK5:WMR5 WWG5:WWN5 Y65541:AF65541 JU65541:KB65541 TQ65541:TX65541 ADM65541:ADT65541 ANI65541:ANP65541 AXE65541:AXL65541 BHA65541:BHH65541 BQW65541:BRD65541 CAS65541:CAZ65541 CKO65541:CKV65541 CUK65541:CUR65541 DEG65541:DEN65541 DOC65541:DOJ65541 DXY65541:DYF65541 EHU65541:EIB65541 ERQ65541:ERX65541 FBM65541:FBT65541 FLI65541:FLP65541 FVE65541:FVL65541 GFA65541:GFH65541 GOW65541:GPD65541 GYS65541:GYZ65541 HIO65541:HIV65541 HSK65541:HSR65541 ICG65541:ICN65541 IMC65541:IMJ65541 IVY65541:IWF65541 JFU65541:JGB65541 JPQ65541:JPX65541 JZM65541:JZT65541 KJI65541:KJP65541 KTE65541:KTL65541 LDA65541:LDH65541 LMW65541:LND65541 LWS65541:LWZ65541 MGO65541:MGV65541 MQK65541:MQR65541 NAG65541:NAN65541 NKC65541:NKJ65541 NTY65541:NUF65541 ODU65541:OEB65541 ONQ65541:ONX65541 OXM65541:OXT65541 PHI65541:PHP65541 PRE65541:PRL65541 QBA65541:QBH65541 QKW65541:QLD65541 QUS65541:QUZ65541 REO65541:REV65541 ROK65541:ROR65541 RYG65541:RYN65541 SIC65541:SIJ65541 SRY65541:SSF65541 TBU65541:TCB65541 TLQ65541:TLX65541 TVM65541:TVT65541 UFI65541:UFP65541 UPE65541:UPL65541 UZA65541:UZH65541 VIW65541:VJD65541 VSS65541:VSZ65541 WCO65541:WCV65541 WMK65541:WMR65541 WWG65541:WWN65541 Y131077:AF131077 JU131077:KB131077 TQ131077:TX131077 ADM131077:ADT131077 ANI131077:ANP131077 AXE131077:AXL131077 BHA131077:BHH131077 BQW131077:BRD131077 CAS131077:CAZ131077 CKO131077:CKV131077 CUK131077:CUR131077 DEG131077:DEN131077 DOC131077:DOJ131077 DXY131077:DYF131077 EHU131077:EIB131077 ERQ131077:ERX131077 FBM131077:FBT131077 FLI131077:FLP131077 FVE131077:FVL131077 GFA131077:GFH131077 GOW131077:GPD131077 GYS131077:GYZ131077 HIO131077:HIV131077 HSK131077:HSR131077 ICG131077:ICN131077 IMC131077:IMJ131077 IVY131077:IWF131077 JFU131077:JGB131077 JPQ131077:JPX131077 JZM131077:JZT131077 KJI131077:KJP131077 KTE131077:KTL131077 LDA131077:LDH131077 LMW131077:LND131077 LWS131077:LWZ131077 MGO131077:MGV131077 MQK131077:MQR131077 NAG131077:NAN131077 NKC131077:NKJ131077 NTY131077:NUF131077 ODU131077:OEB131077 ONQ131077:ONX131077 OXM131077:OXT131077 PHI131077:PHP131077 PRE131077:PRL131077 QBA131077:QBH131077 QKW131077:QLD131077 QUS131077:QUZ131077 REO131077:REV131077 ROK131077:ROR131077 RYG131077:RYN131077 SIC131077:SIJ131077 SRY131077:SSF131077 TBU131077:TCB131077 TLQ131077:TLX131077 TVM131077:TVT131077 UFI131077:UFP131077 UPE131077:UPL131077 UZA131077:UZH131077 VIW131077:VJD131077 VSS131077:VSZ131077 WCO131077:WCV131077 WMK131077:WMR131077 WWG131077:WWN131077 Y196613:AF196613 JU196613:KB196613 TQ196613:TX196613 ADM196613:ADT196613 ANI196613:ANP196613 AXE196613:AXL196613 BHA196613:BHH196613 BQW196613:BRD196613 CAS196613:CAZ196613 CKO196613:CKV196613 CUK196613:CUR196613 DEG196613:DEN196613 DOC196613:DOJ196613 DXY196613:DYF196613 EHU196613:EIB196613 ERQ196613:ERX196613 FBM196613:FBT196613 FLI196613:FLP196613 FVE196613:FVL196613 GFA196613:GFH196613 GOW196613:GPD196613 GYS196613:GYZ196613 HIO196613:HIV196613 HSK196613:HSR196613 ICG196613:ICN196613 IMC196613:IMJ196613 IVY196613:IWF196613 JFU196613:JGB196613 JPQ196613:JPX196613 JZM196613:JZT196613 KJI196613:KJP196613 KTE196613:KTL196613 LDA196613:LDH196613 LMW196613:LND196613 LWS196613:LWZ196613 MGO196613:MGV196613 MQK196613:MQR196613 NAG196613:NAN196613 NKC196613:NKJ196613 NTY196613:NUF196613 ODU196613:OEB196613 ONQ196613:ONX196613 OXM196613:OXT196613 PHI196613:PHP196613 PRE196613:PRL196613 QBA196613:QBH196613 QKW196613:QLD196613 QUS196613:QUZ196613 REO196613:REV196613 ROK196613:ROR196613 RYG196613:RYN196613 SIC196613:SIJ196613 SRY196613:SSF196613 TBU196613:TCB196613 TLQ196613:TLX196613 TVM196613:TVT196613 UFI196613:UFP196613 UPE196613:UPL196613 UZA196613:UZH196613 VIW196613:VJD196613 VSS196613:VSZ196613 WCO196613:WCV196613 WMK196613:WMR196613 WWG196613:WWN196613 Y262149:AF262149 JU262149:KB262149 TQ262149:TX262149 ADM262149:ADT262149 ANI262149:ANP262149 AXE262149:AXL262149 BHA262149:BHH262149 BQW262149:BRD262149 CAS262149:CAZ262149 CKO262149:CKV262149 CUK262149:CUR262149 DEG262149:DEN262149 DOC262149:DOJ262149 DXY262149:DYF262149 EHU262149:EIB262149 ERQ262149:ERX262149 FBM262149:FBT262149 FLI262149:FLP262149 FVE262149:FVL262149 GFA262149:GFH262149 GOW262149:GPD262149 GYS262149:GYZ262149 HIO262149:HIV262149 HSK262149:HSR262149 ICG262149:ICN262149 IMC262149:IMJ262149 IVY262149:IWF262149 JFU262149:JGB262149 JPQ262149:JPX262149 JZM262149:JZT262149 KJI262149:KJP262149 KTE262149:KTL262149 LDA262149:LDH262149 LMW262149:LND262149 LWS262149:LWZ262149 MGO262149:MGV262149 MQK262149:MQR262149 NAG262149:NAN262149 NKC262149:NKJ262149 NTY262149:NUF262149 ODU262149:OEB262149 ONQ262149:ONX262149 OXM262149:OXT262149 PHI262149:PHP262149 PRE262149:PRL262149 QBA262149:QBH262149 QKW262149:QLD262149 QUS262149:QUZ262149 REO262149:REV262149 ROK262149:ROR262149 RYG262149:RYN262149 SIC262149:SIJ262149 SRY262149:SSF262149 TBU262149:TCB262149 TLQ262149:TLX262149 TVM262149:TVT262149 UFI262149:UFP262149 UPE262149:UPL262149 UZA262149:UZH262149 VIW262149:VJD262149 VSS262149:VSZ262149 WCO262149:WCV262149 WMK262149:WMR262149 WWG262149:WWN262149 Y327685:AF327685 JU327685:KB327685 TQ327685:TX327685 ADM327685:ADT327685 ANI327685:ANP327685 AXE327685:AXL327685 BHA327685:BHH327685 BQW327685:BRD327685 CAS327685:CAZ327685 CKO327685:CKV327685 CUK327685:CUR327685 DEG327685:DEN327685 DOC327685:DOJ327685 DXY327685:DYF327685 EHU327685:EIB327685 ERQ327685:ERX327685 FBM327685:FBT327685 FLI327685:FLP327685 FVE327685:FVL327685 GFA327685:GFH327685 GOW327685:GPD327685 GYS327685:GYZ327685 HIO327685:HIV327685 HSK327685:HSR327685 ICG327685:ICN327685 IMC327685:IMJ327685 IVY327685:IWF327685 JFU327685:JGB327685 JPQ327685:JPX327685 JZM327685:JZT327685 KJI327685:KJP327685 KTE327685:KTL327685 LDA327685:LDH327685 LMW327685:LND327685 LWS327685:LWZ327685 MGO327685:MGV327685 MQK327685:MQR327685 NAG327685:NAN327685 NKC327685:NKJ327685 NTY327685:NUF327685 ODU327685:OEB327685 ONQ327685:ONX327685 OXM327685:OXT327685 PHI327685:PHP327685 PRE327685:PRL327685 QBA327685:QBH327685 QKW327685:QLD327685 QUS327685:QUZ327685 REO327685:REV327685 ROK327685:ROR327685 RYG327685:RYN327685 SIC327685:SIJ327685 SRY327685:SSF327685 TBU327685:TCB327685 TLQ327685:TLX327685 TVM327685:TVT327685 UFI327685:UFP327685 UPE327685:UPL327685 UZA327685:UZH327685 VIW327685:VJD327685 VSS327685:VSZ327685 WCO327685:WCV327685 WMK327685:WMR327685 WWG327685:WWN327685 Y393221:AF393221 JU393221:KB393221 TQ393221:TX393221 ADM393221:ADT393221 ANI393221:ANP393221 AXE393221:AXL393221 BHA393221:BHH393221 BQW393221:BRD393221 CAS393221:CAZ393221 CKO393221:CKV393221 CUK393221:CUR393221 DEG393221:DEN393221 DOC393221:DOJ393221 DXY393221:DYF393221 EHU393221:EIB393221 ERQ393221:ERX393221 FBM393221:FBT393221 FLI393221:FLP393221 FVE393221:FVL393221 GFA393221:GFH393221 GOW393221:GPD393221 GYS393221:GYZ393221 HIO393221:HIV393221 HSK393221:HSR393221 ICG393221:ICN393221 IMC393221:IMJ393221 IVY393221:IWF393221 JFU393221:JGB393221 JPQ393221:JPX393221 JZM393221:JZT393221 KJI393221:KJP393221 KTE393221:KTL393221 LDA393221:LDH393221 LMW393221:LND393221 LWS393221:LWZ393221 MGO393221:MGV393221 MQK393221:MQR393221 NAG393221:NAN393221 NKC393221:NKJ393221 NTY393221:NUF393221 ODU393221:OEB393221 ONQ393221:ONX393221 OXM393221:OXT393221 PHI393221:PHP393221 PRE393221:PRL393221 QBA393221:QBH393221 QKW393221:QLD393221 QUS393221:QUZ393221 REO393221:REV393221 ROK393221:ROR393221 RYG393221:RYN393221 SIC393221:SIJ393221 SRY393221:SSF393221 TBU393221:TCB393221 TLQ393221:TLX393221 TVM393221:TVT393221 UFI393221:UFP393221 UPE393221:UPL393221 UZA393221:UZH393221 VIW393221:VJD393221 VSS393221:VSZ393221 WCO393221:WCV393221 WMK393221:WMR393221 WWG393221:WWN393221 Y458757:AF458757 JU458757:KB458757 TQ458757:TX458757 ADM458757:ADT458757 ANI458757:ANP458757 AXE458757:AXL458757 BHA458757:BHH458757 BQW458757:BRD458757 CAS458757:CAZ458757 CKO458757:CKV458757 CUK458757:CUR458757 DEG458757:DEN458757 DOC458757:DOJ458757 DXY458757:DYF458757 EHU458757:EIB458757 ERQ458757:ERX458757 FBM458757:FBT458757 FLI458757:FLP458757 FVE458757:FVL458757 GFA458757:GFH458757 GOW458757:GPD458757 GYS458757:GYZ458757 HIO458757:HIV458757 HSK458757:HSR458757 ICG458757:ICN458757 IMC458757:IMJ458757 IVY458757:IWF458757 JFU458757:JGB458757 JPQ458757:JPX458757 JZM458757:JZT458757 KJI458757:KJP458757 KTE458757:KTL458757 LDA458757:LDH458757 LMW458757:LND458757 LWS458757:LWZ458757 MGO458757:MGV458757 MQK458757:MQR458757 NAG458757:NAN458757 NKC458757:NKJ458757 NTY458757:NUF458757 ODU458757:OEB458757 ONQ458757:ONX458757 OXM458757:OXT458757 PHI458757:PHP458757 PRE458757:PRL458757 QBA458757:QBH458757 QKW458757:QLD458757 QUS458757:QUZ458757 REO458757:REV458757 ROK458757:ROR458757 RYG458757:RYN458757 SIC458757:SIJ458757 SRY458757:SSF458757 TBU458757:TCB458757 TLQ458757:TLX458757 TVM458757:TVT458757 UFI458757:UFP458757 UPE458757:UPL458757 UZA458757:UZH458757 VIW458757:VJD458757 VSS458757:VSZ458757 WCO458757:WCV458757 WMK458757:WMR458757 WWG458757:WWN458757 Y524293:AF524293 JU524293:KB524293 TQ524293:TX524293 ADM524293:ADT524293 ANI524293:ANP524293 AXE524293:AXL524293 BHA524293:BHH524293 BQW524293:BRD524293 CAS524293:CAZ524293 CKO524293:CKV524293 CUK524293:CUR524293 DEG524293:DEN524293 DOC524293:DOJ524293 DXY524293:DYF524293 EHU524293:EIB524293 ERQ524293:ERX524293 FBM524293:FBT524293 FLI524293:FLP524293 FVE524293:FVL524293 GFA524293:GFH524293 GOW524293:GPD524293 GYS524293:GYZ524293 HIO524293:HIV524293 HSK524293:HSR524293 ICG524293:ICN524293 IMC524293:IMJ524293 IVY524293:IWF524293 JFU524293:JGB524293 JPQ524293:JPX524293 JZM524293:JZT524293 KJI524293:KJP524293 KTE524293:KTL524293 LDA524293:LDH524293 LMW524293:LND524293 LWS524293:LWZ524293 MGO524293:MGV524293 MQK524293:MQR524293 NAG524293:NAN524293 NKC524293:NKJ524293 NTY524293:NUF524293 ODU524293:OEB524293 ONQ524293:ONX524293 OXM524293:OXT524293 PHI524293:PHP524293 PRE524293:PRL524293 QBA524293:QBH524293 QKW524293:QLD524293 QUS524293:QUZ524293 REO524293:REV524293 ROK524293:ROR524293 RYG524293:RYN524293 SIC524293:SIJ524293 SRY524293:SSF524293 TBU524293:TCB524293 TLQ524293:TLX524293 TVM524293:TVT524293 UFI524293:UFP524293 UPE524293:UPL524293 UZA524293:UZH524293 VIW524293:VJD524293 VSS524293:VSZ524293 WCO524293:WCV524293 WMK524293:WMR524293 WWG524293:WWN524293 Y589829:AF589829 JU589829:KB589829 TQ589829:TX589829 ADM589829:ADT589829 ANI589829:ANP589829 AXE589829:AXL589829 BHA589829:BHH589829 BQW589829:BRD589829 CAS589829:CAZ589829 CKO589829:CKV589829 CUK589829:CUR589829 DEG589829:DEN589829 DOC589829:DOJ589829 DXY589829:DYF589829 EHU589829:EIB589829 ERQ589829:ERX589829 FBM589829:FBT589829 FLI589829:FLP589829 FVE589829:FVL589829 GFA589829:GFH589829 GOW589829:GPD589829 GYS589829:GYZ589829 HIO589829:HIV589829 HSK589829:HSR589829 ICG589829:ICN589829 IMC589829:IMJ589829 IVY589829:IWF589829 JFU589829:JGB589829 JPQ589829:JPX589829 JZM589829:JZT589829 KJI589829:KJP589829 KTE589829:KTL589829 LDA589829:LDH589829 LMW589829:LND589829 LWS589829:LWZ589829 MGO589829:MGV589829 MQK589829:MQR589829 NAG589829:NAN589829 NKC589829:NKJ589829 NTY589829:NUF589829 ODU589829:OEB589829 ONQ589829:ONX589829 OXM589829:OXT589829 PHI589829:PHP589829 PRE589829:PRL589829 QBA589829:QBH589829 QKW589829:QLD589829 QUS589829:QUZ589829 REO589829:REV589829 ROK589829:ROR589829 RYG589829:RYN589829 SIC589829:SIJ589829 SRY589829:SSF589829 TBU589829:TCB589829 TLQ589829:TLX589829 TVM589829:TVT589829 UFI589829:UFP589829 UPE589829:UPL589829 UZA589829:UZH589829 VIW589829:VJD589829 VSS589829:VSZ589829 WCO589829:WCV589829 WMK589829:WMR589829 WWG589829:WWN589829 Y655365:AF655365 JU655365:KB655365 TQ655365:TX655365 ADM655365:ADT655365 ANI655365:ANP655365 AXE655365:AXL655365 BHA655365:BHH655365 BQW655365:BRD655365 CAS655365:CAZ655365 CKO655365:CKV655365 CUK655365:CUR655365 DEG655365:DEN655365 DOC655365:DOJ655365 DXY655365:DYF655365 EHU655365:EIB655365 ERQ655365:ERX655365 FBM655365:FBT655365 FLI655365:FLP655365 FVE655365:FVL655365 GFA655365:GFH655365 GOW655365:GPD655365 GYS655365:GYZ655365 HIO655365:HIV655365 HSK655365:HSR655365 ICG655365:ICN655365 IMC655365:IMJ655365 IVY655365:IWF655365 JFU655365:JGB655365 JPQ655365:JPX655365 JZM655365:JZT655365 KJI655365:KJP655365 KTE655365:KTL655365 LDA655365:LDH655365 LMW655365:LND655365 LWS655365:LWZ655365 MGO655365:MGV655365 MQK655365:MQR655365 NAG655365:NAN655365 NKC655365:NKJ655365 NTY655365:NUF655365 ODU655365:OEB655365 ONQ655365:ONX655365 OXM655365:OXT655365 PHI655365:PHP655365 PRE655365:PRL655365 QBA655365:QBH655365 QKW655365:QLD655365 QUS655365:QUZ655365 REO655365:REV655365 ROK655365:ROR655365 RYG655365:RYN655365 SIC655365:SIJ655365 SRY655365:SSF655365 TBU655365:TCB655365 TLQ655365:TLX655365 TVM655365:TVT655365 UFI655365:UFP655365 UPE655365:UPL655365 UZA655365:UZH655365 VIW655365:VJD655365 VSS655365:VSZ655365 WCO655365:WCV655365 WMK655365:WMR655365 WWG655365:WWN655365 Y720901:AF720901 JU720901:KB720901 TQ720901:TX720901 ADM720901:ADT720901 ANI720901:ANP720901 AXE720901:AXL720901 BHA720901:BHH720901 BQW720901:BRD720901 CAS720901:CAZ720901 CKO720901:CKV720901 CUK720901:CUR720901 DEG720901:DEN720901 DOC720901:DOJ720901 DXY720901:DYF720901 EHU720901:EIB720901 ERQ720901:ERX720901 FBM720901:FBT720901 FLI720901:FLP720901 FVE720901:FVL720901 GFA720901:GFH720901 GOW720901:GPD720901 GYS720901:GYZ720901 HIO720901:HIV720901 HSK720901:HSR720901 ICG720901:ICN720901 IMC720901:IMJ720901 IVY720901:IWF720901 JFU720901:JGB720901 JPQ720901:JPX720901 JZM720901:JZT720901 KJI720901:KJP720901 KTE720901:KTL720901 LDA720901:LDH720901 LMW720901:LND720901 LWS720901:LWZ720901 MGO720901:MGV720901 MQK720901:MQR720901 NAG720901:NAN720901 NKC720901:NKJ720901 NTY720901:NUF720901 ODU720901:OEB720901 ONQ720901:ONX720901 OXM720901:OXT720901 PHI720901:PHP720901 PRE720901:PRL720901 QBA720901:QBH720901 QKW720901:QLD720901 QUS720901:QUZ720901 REO720901:REV720901 ROK720901:ROR720901 RYG720901:RYN720901 SIC720901:SIJ720901 SRY720901:SSF720901 TBU720901:TCB720901 TLQ720901:TLX720901 TVM720901:TVT720901 UFI720901:UFP720901 UPE720901:UPL720901 UZA720901:UZH720901 VIW720901:VJD720901 VSS720901:VSZ720901 WCO720901:WCV720901 WMK720901:WMR720901 WWG720901:WWN720901 Y786437:AF786437 JU786437:KB786437 TQ786437:TX786437 ADM786437:ADT786437 ANI786437:ANP786437 AXE786437:AXL786437 BHA786437:BHH786437 BQW786437:BRD786437 CAS786437:CAZ786437 CKO786437:CKV786437 CUK786437:CUR786437 DEG786437:DEN786437 DOC786437:DOJ786437 DXY786437:DYF786437 EHU786437:EIB786437 ERQ786437:ERX786437 FBM786437:FBT786437 FLI786437:FLP786437 FVE786437:FVL786437 GFA786437:GFH786437 GOW786437:GPD786437 GYS786437:GYZ786437 HIO786437:HIV786437 HSK786437:HSR786437 ICG786437:ICN786437 IMC786437:IMJ786437 IVY786437:IWF786437 JFU786437:JGB786437 JPQ786437:JPX786437 JZM786437:JZT786437 KJI786437:KJP786437 KTE786437:KTL786437 LDA786437:LDH786437 LMW786437:LND786437 LWS786437:LWZ786437 MGO786437:MGV786437 MQK786437:MQR786437 NAG786437:NAN786437 NKC786437:NKJ786437 NTY786437:NUF786437 ODU786437:OEB786437 ONQ786437:ONX786437 OXM786437:OXT786437 PHI786437:PHP786437 PRE786437:PRL786437 QBA786437:QBH786437 QKW786437:QLD786437 QUS786437:QUZ786437 REO786437:REV786437 ROK786437:ROR786437 RYG786437:RYN786437 SIC786437:SIJ786437 SRY786437:SSF786437 TBU786437:TCB786437 TLQ786437:TLX786437 TVM786437:TVT786437 UFI786437:UFP786437 UPE786437:UPL786437 UZA786437:UZH786437 VIW786437:VJD786437 VSS786437:VSZ786437 WCO786437:WCV786437 WMK786437:WMR786437 WWG786437:WWN786437 Y851973:AF851973 JU851973:KB851973 TQ851973:TX851973 ADM851973:ADT851973 ANI851973:ANP851973 AXE851973:AXL851973 BHA851973:BHH851973 BQW851973:BRD851973 CAS851973:CAZ851973 CKO851973:CKV851973 CUK851973:CUR851973 DEG851973:DEN851973 DOC851973:DOJ851973 DXY851973:DYF851973 EHU851973:EIB851973 ERQ851973:ERX851973 FBM851973:FBT851973 FLI851973:FLP851973 FVE851973:FVL851973 GFA851973:GFH851973 GOW851973:GPD851973 GYS851973:GYZ851973 HIO851973:HIV851973 HSK851973:HSR851973 ICG851973:ICN851973 IMC851973:IMJ851973 IVY851973:IWF851973 JFU851973:JGB851973 JPQ851973:JPX851973 JZM851973:JZT851973 KJI851973:KJP851973 KTE851973:KTL851973 LDA851973:LDH851973 LMW851973:LND851973 LWS851973:LWZ851973 MGO851973:MGV851973 MQK851973:MQR851973 NAG851973:NAN851973 NKC851973:NKJ851973 NTY851973:NUF851973 ODU851973:OEB851973 ONQ851973:ONX851973 OXM851973:OXT851973 PHI851973:PHP851973 PRE851973:PRL851973 QBA851973:QBH851973 QKW851973:QLD851973 QUS851973:QUZ851973 REO851973:REV851973 ROK851973:ROR851973 RYG851973:RYN851973 SIC851973:SIJ851973 SRY851973:SSF851973 TBU851973:TCB851973 TLQ851973:TLX851973 TVM851973:TVT851973 UFI851973:UFP851973 UPE851973:UPL851973 UZA851973:UZH851973 VIW851973:VJD851973 VSS851973:VSZ851973 WCO851973:WCV851973 WMK851973:WMR851973 WWG851973:WWN851973 Y917509:AF917509 JU917509:KB917509 TQ917509:TX917509 ADM917509:ADT917509 ANI917509:ANP917509 AXE917509:AXL917509 BHA917509:BHH917509 BQW917509:BRD917509 CAS917509:CAZ917509 CKO917509:CKV917509 CUK917509:CUR917509 DEG917509:DEN917509 DOC917509:DOJ917509 DXY917509:DYF917509 EHU917509:EIB917509 ERQ917509:ERX917509 FBM917509:FBT917509 FLI917509:FLP917509 FVE917509:FVL917509 GFA917509:GFH917509 GOW917509:GPD917509 GYS917509:GYZ917509 HIO917509:HIV917509 HSK917509:HSR917509 ICG917509:ICN917509 IMC917509:IMJ917509 IVY917509:IWF917509 JFU917509:JGB917509 JPQ917509:JPX917509 JZM917509:JZT917509 KJI917509:KJP917509 KTE917509:KTL917509 LDA917509:LDH917509 LMW917509:LND917509 LWS917509:LWZ917509 MGO917509:MGV917509 MQK917509:MQR917509 NAG917509:NAN917509 NKC917509:NKJ917509 NTY917509:NUF917509 ODU917509:OEB917509 ONQ917509:ONX917509 OXM917509:OXT917509 PHI917509:PHP917509 PRE917509:PRL917509 QBA917509:QBH917509 QKW917509:QLD917509 QUS917509:QUZ917509 REO917509:REV917509 ROK917509:ROR917509 RYG917509:RYN917509 SIC917509:SIJ917509 SRY917509:SSF917509 TBU917509:TCB917509 TLQ917509:TLX917509 TVM917509:TVT917509 UFI917509:UFP917509 UPE917509:UPL917509 UZA917509:UZH917509 VIW917509:VJD917509 VSS917509:VSZ917509 WCO917509:WCV917509 WMK917509:WMR917509 WWG917509:WWN917509 Y983045:AF983045 JU983045:KB983045 TQ983045:TX983045 ADM983045:ADT983045 ANI983045:ANP983045 AXE983045:AXL983045 BHA983045:BHH983045 BQW983045:BRD983045 CAS983045:CAZ983045 CKO983045:CKV983045 CUK983045:CUR983045 DEG983045:DEN983045 DOC983045:DOJ983045 DXY983045:DYF983045 EHU983045:EIB983045 ERQ983045:ERX983045 FBM983045:FBT983045 FLI983045:FLP983045 FVE983045:FVL983045 GFA983045:GFH983045 GOW983045:GPD983045 GYS983045:GYZ983045 HIO983045:HIV983045 HSK983045:HSR983045 ICG983045:ICN983045 IMC983045:IMJ983045 IVY983045:IWF983045 JFU983045:JGB983045 JPQ983045:JPX983045 JZM983045:JZT983045 KJI983045:KJP983045 KTE983045:KTL983045 LDA983045:LDH983045 LMW983045:LND983045 LWS983045:LWZ983045 MGO983045:MGV983045 MQK983045:MQR983045 NAG983045:NAN983045 NKC983045:NKJ983045 NTY983045:NUF983045 ODU983045:OEB983045 ONQ983045:ONX983045 OXM983045:OXT983045 PHI983045:PHP983045 PRE983045:PRL983045 QBA983045:QBH983045 QKW983045:QLD983045 QUS983045:QUZ983045 REO983045:REV983045 ROK983045:ROR983045 RYG983045:RYN983045 SIC983045:SIJ983045 SRY983045:SSF983045 TBU983045:TCB983045 TLQ983045:TLX983045 TVM983045:TVT983045 UFI983045:UFP983045 UPE983045:UPL983045 UZA983045:UZH983045 VIW983045:VJD983045 VSS983045:VSZ983045 WCO983045:WCV983045 WMK983045:WMR983045 WWG983045:WWN983045">
      <formula1>$A$101:$A$106</formula1>
    </dataValidation>
  </dataValidations>
  <printOptions horizontalCentered="1"/>
  <pageMargins left="0.62992125984251968" right="0.43307086614173229" top="0.70866141732283472" bottom="0.35433070866141736" header="0.31496062992125984" footer="0.39370078740157483"/>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9"/>
  <sheetViews>
    <sheetView workbookViewId="0">
      <selection activeCell="B2" sqref="B2:K2"/>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row r="2" spans="2:11" ht="24.75" customHeight="1">
      <c r="B2" s="1398" t="s">
        <v>308</v>
      </c>
      <c r="C2" s="1398"/>
      <c r="D2" s="1398"/>
      <c r="E2" s="1398"/>
      <c r="F2" s="1398"/>
      <c r="G2" s="1398"/>
      <c r="H2" s="1398"/>
      <c r="I2" s="1398"/>
      <c r="J2" s="1398"/>
      <c r="K2" s="1398"/>
    </row>
    <row r="3" spans="2:11" ht="17.25" customHeight="1"/>
    <row r="4" spans="2:11" ht="17.25" customHeight="1">
      <c r="G4" t="s">
        <v>70</v>
      </c>
    </row>
    <row r="5" spans="2:11" ht="17.25" customHeight="1">
      <c r="G5" t="s">
        <v>71</v>
      </c>
    </row>
    <row r="6" spans="2:11" ht="17.25" customHeight="1">
      <c r="G6" t="s">
        <v>72</v>
      </c>
      <c r="K6" s="618"/>
    </row>
    <row r="7" spans="2:11" ht="17.25" customHeight="1"/>
    <row r="8" spans="2:11" ht="17.25" customHeight="1">
      <c r="B8" s="57" t="s">
        <v>724</v>
      </c>
    </row>
    <row r="9" spans="2:11" ht="17.25" customHeight="1">
      <c r="B9" s="57" t="s">
        <v>725</v>
      </c>
    </row>
    <row r="10" spans="2:11" ht="17.25" customHeight="1">
      <c r="B10" s="57" t="s">
        <v>726</v>
      </c>
    </row>
    <row r="11" spans="2:11" ht="17.25" customHeight="1">
      <c r="B11" s="57" t="s">
        <v>318</v>
      </c>
    </row>
    <row r="12" spans="2:11" ht="17.25" customHeight="1">
      <c r="B12" s="1399" t="s">
        <v>309</v>
      </c>
      <c r="C12" s="1399"/>
      <c r="D12" s="1399"/>
      <c r="E12" s="1399"/>
      <c r="F12" s="1399"/>
      <c r="G12" s="1399"/>
      <c r="H12" s="1399"/>
      <c r="I12" s="1399"/>
      <c r="J12" s="1399"/>
      <c r="K12" s="1399"/>
    </row>
    <row r="13" spans="2:11" ht="17.25" customHeight="1">
      <c r="B13" s="58"/>
      <c r="C13" s="58"/>
      <c r="D13" s="58"/>
      <c r="E13" s="58"/>
      <c r="F13" s="58"/>
      <c r="G13" s="58"/>
      <c r="H13" s="58"/>
      <c r="I13" s="58"/>
      <c r="J13" s="58"/>
      <c r="K13" s="58"/>
    </row>
    <row r="14" spans="2:11" ht="17.25" customHeight="1" thickBot="1">
      <c r="B14">
        <v>1</v>
      </c>
      <c r="C14" s="3" t="s">
        <v>310</v>
      </c>
      <c r="D14" s="3"/>
      <c r="E14" s="1400"/>
      <c r="F14" s="1400"/>
      <c r="G14" s="1400"/>
      <c r="H14" s="1400"/>
      <c r="I14" s="1400"/>
      <c r="J14" s="1400"/>
      <c r="K14" s="3"/>
    </row>
    <row r="15" spans="2:11" ht="17.25" customHeight="1">
      <c r="C15" s="3"/>
      <c r="D15" s="3"/>
      <c r="E15" s="58"/>
      <c r="F15" s="58"/>
      <c r="G15" s="58"/>
      <c r="H15" s="58"/>
      <c r="I15" s="58"/>
      <c r="J15" s="58"/>
      <c r="K15" s="3"/>
    </row>
    <row r="16" spans="2:11" ht="17.25" customHeight="1" thickBot="1">
      <c r="B16">
        <v>2</v>
      </c>
      <c r="C16" s="3" t="s">
        <v>311</v>
      </c>
      <c r="D16" s="3"/>
      <c r="E16" s="1400"/>
      <c r="F16" s="1400"/>
      <c r="G16" s="1400"/>
      <c r="H16" s="1400"/>
      <c r="I16" s="1400"/>
      <c r="J16" s="1400"/>
      <c r="K16" s="3"/>
    </row>
    <row r="17" spans="2:18" ht="17.25" customHeight="1">
      <c r="C17" s="3"/>
      <c r="D17" s="3"/>
      <c r="E17" s="3"/>
      <c r="F17" s="3"/>
      <c r="G17" s="3"/>
      <c r="H17" s="3"/>
      <c r="I17" s="3"/>
      <c r="J17" s="3"/>
      <c r="K17" s="3"/>
    </row>
    <row r="18" spans="2:18" ht="17.25" customHeight="1" thickBot="1">
      <c r="B18">
        <v>3</v>
      </c>
      <c r="C18" s="3" t="s">
        <v>312</v>
      </c>
      <c r="D18" s="3"/>
      <c r="E18" s="1400"/>
      <c r="F18" s="1400"/>
      <c r="G18" s="1400"/>
      <c r="H18" s="1400"/>
      <c r="I18" s="1400"/>
      <c r="J18" s="1400"/>
      <c r="K18" s="3"/>
    </row>
    <row r="19" spans="2:18" ht="17.25" customHeight="1">
      <c r="C19" s="3"/>
      <c r="D19" s="3"/>
      <c r="E19" s="3"/>
      <c r="F19" s="3"/>
      <c r="G19" s="3"/>
      <c r="H19" s="3"/>
      <c r="I19" s="3"/>
      <c r="J19" s="3"/>
      <c r="K19" s="3"/>
    </row>
    <row r="20" spans="2:18" ht="17.25" customHeight="1">
      <c r="B20">
        <v>4</v>
      </c>
      <c r="C20" t="s">
        <v>313</v>
      </c>
    </row>
    <row r="21" spans="2:18" ht="17.25" customHeight="1"/>
    <row r="22" spans="2:18" ht="17.25" customHeight="1" thickBot="1">
      <c r="B22" s="1"/>
      <c r="C22" s="54"/>
      <c r="D22" s="54"/>
      <c r="E22" s="54"/>
      <c r="F22" s="54"/>
      <c r="G22" s="54"/>
      <c r="H22" s="54"/>
      <c r="I22" s="54"/>
      <c r="J22" s="54"/>
      <c r="K22" s="55"/>
    </row>
    <row r="23" spans="2:18" ht="17.25" customHeight="1">
      <c r="B23" s="2"/>
      <c r="C23" s="59" t="s">
        <v>509</v>
      </c>
      <c r="D23" s="60"/>
      <c r="E23" s="432" t="s">
        <v>510</v>
      </c>
      <c r="F23" s="7"/>
      <c r="G23" s="59" t="s">
        <v>511</v>
      </c>
      <c r="H23" s="60"/>
      <c r="I23" s="60"/>
      <c r="J23" s="432" t="s">
        <v>512</v>
      </c>
      <c r="K23" s="4"/>
    </row>
    <row r="24" spans="2:18" ht="17.25" customHeight="1">
      <c r="B24" s="2"/>
      <c r="C24" s="61" t="s">
        <v>115</v>
      </c>
      <c r="D24" s="8"/>
      <c r="E24" s="62"/>
      <c r="F24" s="63"/>
      <c r="G24" s="381" t="s">
        <v>611</v>
      </c>
      <c r="H24" s="9"/>
      <c r="I24" s="10"/>
      <c r="J24" s="64"/>
      <c r="K24" s="4"/>
    </row>
    <row r="25" spans="2:18" ht="17.25" customHeight="1">
      <c r="B25" s="2"/>
      <c r="C25" s="433" t="s">
        <v>508</v>
      </c>
      <c r="D25" s="10"/>
      <c r="E25" s="65"/>
      <c r="F25" s="66"/>
      <c r="G25" s="640" t="s">
        <v>647</v>
      </c>
      <c r="H25" s="641"/>
      <c r="I25" s="13"/>
      <c r="J25" s="69"/>
      <c r="K25" s="4"/>
    </row>
    <row r="26" spans="2:18" ht="17.25" customHeight="1">
      <c r="B26" s="2"/>
      <c r="C26" s="67" t="s">
        <v>116</v>
      </c>
      <c r="D26" s="68"/>
      <c r="E26" s="69"/>
      <c r="F26" s="66"/>
      <c r="G26" s="1396" t="s">
        <v>649</v>
      </c>
      <c r="H26" s="639" t="s">
        <v>117</v>
      </c>
      <c r="I26" s="11"/>
      <c r="J26" s="69"/>
      <c r="K26" s="4"/>
    </row>
    <row r="27" spans="2:18" ht="17.25" customHeight="1">
      <c r="B27" s="2"/>
      <c r="C27" s="1392" t="s">
        <v>612</v>
      </c>
      <c r="D27" s="1393"/>
      <c r="E27" s="69"/>
      <c r="F27" s="66"/>
      <c r="G27" s="1396"/>
      <c r="H27" s="629" t="s">
        <v>118</v>
      </c>
      <c r="I27" s="70" t="s">
        <v>300</v>
      </c>
      <c r="J27" s="71"/>
      <c r="K27" s="4"/>
    </row>
    <row r="28" spans="2:18" ht="17.25" customHeight="1">
      <c r="B28" s="2"/>
      <c r="C28" s="67" t="s">
        <v>121</v>
      </c>
      <c r="D28" s="13"/>
      <c r="E28" s="645"/>
      <c r="F28" s="66"/>
      <c r="G28" s="1396"/>
      <c r="H28" s="630"/>
      <c r="I28" s="11" t="s">
        <v>301</v>
      </c>
      <c r="J28" s="72"/>
      <c r="K28" s="4"/>
    </row>
    <row r="29" spans="2:18" ht="17.25" customHeight="1">
      <c r="B29" s="2"/>
      <c r="C29" s="67" t="s">
        <v>297</v>
      </c>
      <c r="D29" s="13"/>
      <c r="E29" s="69"/>
      <c r="F29" s="66"/>
      <c r="G29" s="1396"/>
      <c r="H29" s="12" t="s">
        <v>111</v>
      </c>
      <c r="I29" s="73"/>
      <c r="J29" s="74"/>
      <c r="K29" s="4"/>
      <c r="N29" s="3"/>
      <c r="O29" s="3"/>
      <c r="P29" s="3"/>
      <c r="Q29" s="3"/>
      <c r="R29" s="3"/>
    </row>
    <row r="30" spans="2:18" ht="17.25" customHeight="1">
      <c r="B30" s="2"/>
      <c r="C30" s="67"/>
      <c r="D30" s="13"/>
      <c r="E30" s="69"/>
      <c r="F30" s="66"/>
      <c r="G30" s="1397"/>
      <c r="H30" s="75" t="s">
        <v>122</v>
      </c>
      <c r="I30" s="73"/>
      <c r="J30" s="74"/>
      <c r="K30" s="4"/>
      <c r="N30" s="1391"/>
      <c r="O30" s="1391"/>
      <c r="P30" s="1391"/>
      <c r="Q30" s="1391"/>
      <c r="R30" s="1391"/>
    </row>
    <row r="31" spans="2:18" ht="16.5" customHeight="1" thickBot="1">
      <c r="B31" s="2"/>
      <c r="C31" s="1413" t="s">
        <v>125</v>
      </c>
      <c r="D31" s="1415"/>
      <c r="E31" s="76"/>
      <c r="F31" s="7"/>
      <c r="G31" s="1413" t="s">
        <v>314</v>
      </c>
      <c r="H31" s="1414"/>
      <c r="I31" s="1415"/>
      <c r="J31" s="77"/>
      <c r="K31" s="4"/>
      <c r="N31" s="3"/>
      <c r="O31" s="3"/>
      <c r="P31" s="3"/>
      <c r="Q31" s="3"/>
      <c r="R31" s="3"/>
    </row>
    <row r="32" spans="2:18" ht="14.25" customHeight="1" thickBot="1">
      <c r="B32" s="2"/>
      <c r="C32" s="3"/>
      <c r="D32" s="3"/>
      <c r="E32" s="3"/>
      <c r="F32" s="3"/>
      <c r="G32" s="3"/>
      <c r="H32" s="3"/>
      <c r="I32" s="3"/>
      <c r="J32" s="3"/>
      <c r="K32" s="4"/>
      <c r="N32" s="1394"/>
      <c r="O32" s="7"/>
      <c r="P32" s="7"/>
      <c r="Q32" s="7"/>
      <c r="R32" s="3"/>
    </row>
    <row r="33" spans="2:18">
      <c r="B33" s="2"/>
      <c r="C33" s="78" t="s">
        <v>315</v>
      </c>
      <c r="D33" s="79"/>
      <c r="E33" s="80"/>
      <c r="F33" s="81"/>
      <c r="G33" s="79" t="s">
        <v>513</v>
      </c>
      <c r="H33" s="79"/>
      <c r="I33" s="79"/>
      <c r="J33" s="434" t="s">
        <v>512</v>
      </c>
      <c r="K33" s="4"/>
      <c r="N33" s="1394"/>
      <c r="O33" s="1395"/>
      <c r="P33" s="612"/>
      <c r="Q33" s="7"/>
      <c r="R33" s="3"/>
    </row>
    <row r="34" spans="2:18">
      <c r="B34" s="2"/>
      <c r="C34" s="82"/>
      <c r="D34" s="83"/>
      <c r="E34" s="84"/>
      <c r="F34" s="81"/>
      <c r="G34" s="1411"/>
      <c r="H34" s="1411"/>
      <c r="I34" s="1412"/>
      <c r="J34" s="85"/>
      <c r="K34" s="4"/>
      <c r="N34" s="1394"/>
      <c r="O34" s="1395"/>
      <c r="P34" s="7"/>
      <c r="Q34" s="7"/>
      <c r="R34" s="3"/>
    </row>
    <row r="35" spans="2:18">
      <c r="B35" s="2"/>
      <c r="C35" s="86"/>
      <c r="D35" s="87"/>
      <c r="E35" s="88"/>
      <c r="F35" s="81"/>
      <c r="G35" s="1411"/>
      <c r="H35" s="1411"/>
      <c r="I35" s="1412"/>
      <c r="J35" s="85"/>
      <c r="K35" s="4"/>
      <c r="N35" s="1394"/>
      <c r="O35" s="7"/>
      <c r="P35" s="36"/>
      <c r="Q35" s="36"/>
      <c r="R35" s="3"/>
    </row>
    <row r="36" spans="2:18">
      <c r="B36" s="2"/>
      <c r="C36" s="86"/>
      <c r="D36" s="87"/>
      <c r="E36" s="88"/>
      <c r="F36" s="81"/>
      <c r="G36" s="1411"/>
      <c r="H36" s="1411"/>
      <c r="I36" s="1412"/>
      <c r="J36" s="85"/>
      <c r="K36" s="4"/>
      <c r="N36" s="1394"/>
      <c r="O36" s="36"/>
      <c r="P36" s="36"/>
      <c r="Q36" s="36"/>
      <c r="R36" s="3"/>
    </row>
    <row r="37" spans="2:18">
      <c r="B37" s="2"/>
      <c r="C37" s="86"/>
      <c r="D37" s="87"/>
      <c r="E37" s="88"/>
      <c r="F37" s="81"/>
      <c r="G37" s="1416"/>
      <c r="H37" s="1416"/>
      <c r="I37" s="1417"/>
      <c r="J37" s="85"/>
      <c r="K37" s="4"/>
      <c r="N37" s="1394"/>
      <c r="O37" s="36"/>
      <c r="P37" s="36"/>
      <c r="Q37" s="36"/>
      <c r="R37" s="3"/>
    </row>
    <row r="38" spans="2:18" ht="14.25" thickBot="1">
      <c r="B38" s="2"/>
      <c r="C38" s="89"/>
      <c r="D38" s="90" t="s">
        <v>316</v>
      </c>
      <c r="E38" s="91"/>
      <c r="F38" s="81"/>
      <c r="G38" s="1400" t="s">
        <v>314</v>
      </c>
      <c r="H38" s="1400"/>
      <c r="I38" s="1410"/>
      <c r="J38" s="92"/>
      <c r="K38" s="4"/>
      <c r="N38" s="3"/>
      <c r="O38" s="3"/>
      <c r="P38" s="3"/>
      <c r="Q38" s="3"/>
      <c r="R38" s="3"/>
    </row>
    <row r="39" spans="2:18">
      <c r="B39" s="2"/>
      <c r="C39" s="93"/>
      <c r="D39" s="93"/>
      <c r="E39" s="93"/>
      <c r="F39" s="3"/>
      <c r="G39" s="58"/>
      <c r="H39" s="58"/>
      <c r="I39" s="58"/>
      <c r="J39" s="58"/>
      <c r="K39" s="4"/>
      <c r="N39" s="3"/>
      <c r="O39" s="3"/>
      <c r="P39" s="3"/>
      <c r="Q39" s="3"/>
      <c r="R39" s="3"/>
    </row>
    <row r="40" spans="2:18" ht="14.25" thickBot="1">
      <c r="B40" s="2"/>
      <c r="C40" s="93" t="s">
        <v>317</v>
      </c>
      <c r="D40" s="93"/>
      <c r="E40" s="93"/>
      <c r="F40" s="3"/>
      <c r="G40" s="58"/>
      <c r="H40" s="58"/>
      <c r="I40" s="58"/>
      <c r="J40" s="58"/>
      <c r="K40" s="4"/>
    </row>
    <row r="41" spans="2:18">
      <c r="B41" s="2"/>
      <c r="C41" s="1401"/>
      <c r="D41" s="1402"/>
      <c r="E41" s="1402"/>
      <c r="F41" s="1402"/>
      <c r="G41" s="1402"/>
      <c r="H41" s="1402"/>
      <c r="I41" s="1402"/>
      <c r="J41" s="1403"/>
      <c r="K41" s="4"/>
    </row>
    <row r="42" spans="2:18">
      <c r="B42" s="2"/>
      <c r="C42" s="1404"/>
      <c r="D42" s="1405"/>
      <c r="E42" s="1405"/>
      <c r="F42" s="1405"/>
      <c r="G42" s="1405"/>
      <c r="H42" s="1405"/>
      <c r="I42" s="1405"/>
      <c r="J42" s="1406"/>
      <c r="K42" s="4"/>
    </row>
    <row r="43" spans="2:18">
      <c r="B43" s="2"/>
      <c r="C43" s="1404"/>
      <c r="D43" s="1405"/>
      <c r="E43" s="1405"/>
      <c r="F43" s="1405"/>
      <c r="G43" s="1405"/>
      <c r="H43" s="1405"/>
      <c r="I43" s="1405"/>
      <c r="J43" s="1406"/>
      <c r="K43" s="4"/>
    </row>
    <row r="44" spans="2:18">
      <c r="B44" s="2"/>
      <c r="C44" s="1404"/>
      <c r="D44" s="1405"/>
      <c r="E44" s="1405"/>
      <c r="F44" s="1405"/>
      <c r="G44" s="1405"/>
      <c r="H44" s="1405"/>
      <c r="I44" s="1405"/>
      <c r="J44" s="1406"/>
      <c r="K44" s="4"/>
    </row>
    <row r="45" spans="2:18">
      <c r="B45" s="2"/>
      <c r="C45" s="1404"/>
      <c r="D45" s="1405"/>
      <c r="E45" s="1405"/>
      <c r="F45" s="1405"/>
      <c r="G45" s="1405"/>
      <c r="H45" s="1405"/>
      <c r="I45" s="1405"/>
      <c r="J45" s="1406"/>
      <c r="K45" s="4"/>
    </row>
    <row r="46" spans="2:18">
      <c r="B46" s="2"/>
      <c r="C46" s="1404"/>
      <c r="D46" s="1405"/>
      <c r="E46" s="1405"/>
      <c r="F46" s="1405"/>
      <c r="G46" s="1405"/>
      <c r="H46" s="1405"/>
      <c r="I46" s="1405"/>
      <c r="J46" s="1406"/>
      <c r="K46" s="4"/>
    </row>
    <row r="47" spans="2:18">
      <c r="B47" s="2"/>
      <c r="C47" s="1404"/>
      <c r="D47" s="1405"/>
      <c r="E47" s="1405"/>
      <c r="F47" s="1405"/>
      <c r="G47" s="1405"/>
      <c r="H47" s="1405"/>
      <c r="I47" s="1405"/>
      <c r="J47" s="1406"/>
      <c r="K47" s="4"/>
    </row>
    <row r="48" spans="2:18" ht="14.25" thickBot="1">
      <c r="B48" s="2"/>
      <c r="C48" s="1407"/>
      <c r="D48" s="1408"/>
      <c r="E48" s="1408"/>
      <c r="F48" s="1408"/>
      <c r="G48" s="1408"/>
      <c r="H48" s="1408"/>
      <c r="I48" s="1408"/>
      <c r="J48" s="1409"/>
      <c r="K48" s="4"/>
    </row>
    <row r="49" spans="2:11">
      <c r="B49" s="5"/>
      <c r="C49" s="94"/>
      <c r="D49" s="94"/>
      <c r="E49" s="94"/>
      <c r="F49" s="94"/>
      <c r="G49" s="94"/>
      <c r="H49" s="94"/>
      <c r="I49" s="94"/>
      <c r="J49" s="94"/>
      <c r="K49" s="6"/>
    </row>
  </sheetData>
  <mergeCells count="18">
    <mergeCell ref="C41:J48"/>
    <mergeCell ref="G38:I38"/>
    <mergeCell ref="G35:I35"/>
    <mergeCell ref="G31:I31"/>
    <mergeCell ref="G34:I34"/>
    <mergeCell ref="G36:I36"/>
    <mergeCell ref="G37:I37"/>
    <mergeCell ref="C31:D31"/>
    <mergeCell ref="B2:K2"/>
    <mergeCell ref="B12:K12"/>
    <mergeCell ref="E14:J14"/>
    <mergeCell ref="E16:J16"/>
    <mergeCell ref="E18:J18"/>
    <mergeCell ref="N30:R30"/>
    <mergeCell ref="C27:D27"/>
    <mergeCell ref="N32:N37"/>
    <mergeCell ref="O33:O34"/>
    <mergeCell ref="G26:G30"/>
  </mergeCells>
  <phoneticPr fontId="2"/>
  <printOptions horizontalCentered="1"/>
  <pageMargins left="0.78740157480314965" right="0.78740157480314965" top="0.78740157480314965" bottom="0.78740157480314965" header="0.51181102362204722" footer="0.51181102362204722"/>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9"/>
  <sheetViews>
    <sheetView workbookViewId="0">
      <selection activeCell="B2" sqref="B2:K2"/>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row r="2" spans="2:11" ht="24.75" customHeight="1">
      <c r="B2" s="1418" t="s">
        <v>480</v>
      </c>
      <c r="C2" s="1418"/>
      <c r="D2" s="1418"/>
      <c r="E2" s="1418"/>
      <c r="F2" s="1418"/>
      <c r="G2" s="1418"/>
      <c r="H2" s="1418"/>
      <c r="I2" s="1418"/>
      <c r="J2" s="1418"/>
      <c r="K2" s="1418"/>
    </row>
    <row r="3" spans="2:11" ht="17.25" customHeight="1"/>
    <row r="4" spans="2:11" ht="17.25" customHeight="1">
      <c r="G4" t="s">
        <v>70</v>
      </c>
    </row>
    <row r="5" spans="2:11" ht="17.25" customHeight="1">
      <c r="G5" t="s">
        <v>71</v>
      </c>
    </row>
    <row r="6" spans="2:11" ht="17.25" customHeight="1">
      <c r="G6" t="s">
        <v>72</v>
      </c>
      <c r="K6" s="618"/>
    </row>
    <row r="7" spans="2:11" ht="17.25" customHeight="1"/>
    <row r="8" spans="2:11" ht="17.25" customHeight="1">
      <c r="B8" s="57" t="s">
        <v>727</v>
      </c>
    </row>
    <row r="9" spans="2:11" ht="17.25" customHeight="1">
      <c r="B9" s="57" t="s">
        <v>514</v>
      </c>
    </row>
    <row r="10" spans="2:11" ht="17.25" customHeight="1">
      <c r="B10" s="57" t="s">
        <v>726</v>
      </c>
    </row>
    <row r="11" spans="2:11" ht="17.25" customHeight="1">
      <c r="B11" s="57" t="s">
        <v>515</v>
      </c>
    </row>
    <row r="12" spans="2:11" ht="17.25" customHeight="1">
      <c r="B12" s="1399" t="s">
        <v>309</v>
      </c>
      <c r="C12" s="1399"/>
      <c r="D12" s="1399"/>
      <c r="E12" s="1399"/>
      <c r="F12" s="1399"/>
      <c r="G12" s="1399"/>
      <c r="H12" s="1399"/>
      <c r="I12" s="1399"/>
      <c r="J12" s="1399"/>
      <c r="K12" s="1399"/>
    </row>
    <row r="13" spans="2:11" ht="17.25" customHeight="1">
      <c r="B13" s="58"/>
      <c r="C13" s="58"/>
      <c r="D13" s="58"/>
      <c r="E13" s="58"/>
      <c r="F13" s="58"/>
      <c r="G13" s="58"/>
      <c r="H13" s="58"/>
      <c r="I13" s="58"/>
      <c r="J13" s="58"/>
      <c r="K13" s="58"/>
    </row>
    <row r="14" spans="2:11" ht="17.25" customHeight="1" thickBot="1">
      <c r="B14">
        <v>1</v>
      </c>
      <c r="C14" s="3" t="s">
        <v>310</v>
      </c>
      <c r="D14" s="3"/>
      <c r="E14" s="1400"/>
      <c r="F14" s="1400"/>
      <c r="G14" s="1400"/>
      <c r="H14" s="1400"/>
      <c r="I14" s="1400"/>
      <c r="J14" s="1400"/>
      <c r="K14" s="3"/>
    </row>
    <row r="15" spans="2:11" ht="17.25" customHeight="1">
      <c r="C15" s="3"/>
      <c r="D15" s="3"/>
      <c r="E15" s="58"/>
      <c r="F15" s="58"/>
      <c r="G15" s="58"/>
      <c r="H15" s="58"/>
      <c r="I15" s="58"/>
      <c r="J15" s="58"/>
      <c r="K15" s="3"/>
    </row>
    <row r="16" spans="2:11" ht="17.25" customHeight="1" thickBot="1">
      <c r="B16">
        <v>2</v>
      </c>
      <c r="C16" s="3" t="s">
        <v>311</v>
      </c>
      <c r="D16" s="3"/>
      <c r="E16" s="1400"/>
      <c r="F16" s="1400"/>
      <c r="G16" s="1400"/>
      <c r="H16" s="1400"/>
      <c r="I16" s="1400"/>
      <c r="J16" s="1400"/>
      <c r="K16" s="3"/>
    </row>
    <row r="17" spans="2:11" ht="17.25" customHeight="1">
      <c r="C17" s="3"/>
      <c r="D17" s="3"/>
      <c r="E17" s="3"/>
      <c r="F17" s="3"/>
      <c r="G17" s="3"/>
      <c r="H17" s="3"/>
      <c r="I17" s="3"/>
      <c r="J17" s="3"/>
      <c r="K17" s="3"/>
    </row>
    <row r="18" spans="2:11" ht="17.25" customHeight="1" thickBot="1">
      <c r="B18">
        <v>3</v>
      </c>
      <c r="C18" s="3" t="s">
        <v>312</v>
      </c>
      <c r="D18" s="3"/>
      <c r="E18" s="1400"/>
      <c r="F18" s="1400"/>
      <c r="G18" s="1400"/>
      <c r="H18" s="1400"/>
      <c r="I18" s="1400"/>
      <c r="J18" s="1400"/>
      <c r="K18" s="3"/>
    </row>
    <row r="19" spans="2:11" ht="17.25" customHeight="1">
      <c r="C19" s="3"/>
      <c r="D19" s="3"/>
      <c r="E19" s="3"/>
      <c r="F19" s="3"/>
      <c r="G19" s="3"/>
      <c r="H19" s="3"/>
      <c r="I19" s="3"/>
      <c r="J19" s="3"/>
      <c r="K19" s="3"/>
    </row>
    <row r="20" spans="2:11" ht="17.25" customHeight="1">
      <c r="B20">
        <v>4</v>
      </c>
      <c r="C20" t="s">
        <v>313</v>
      </c>
    </row>
    <row r="21" spans="2:11" ht="17.25" customHeight="1"/>
    <row r="22" spans="2:11" ht="17.25" customHeight="1" thickBot="1">
      <c r="B22" s="1"/>
      <c r="C22" s="54"/>
      <c r="D22" s="54"/>
      <c r="E22" s="54"/>
      <c r="F22" s="54"/>
      <c r="G22" s="54"/>
      <c r="H22" s="54"/>
      <c r="I22" s="54"/>
      <c r="J22" s="54"/>
      <c r="K22" s="55"/>
    </row>
    <row r="23" spans="2:11" ht="17.25" customHeight="1">
      <c r="B23" s="2"/>
      <c r="C23" s="59" t="s">
        <v>509</v>
      </c>
      <c r="D23" s="60"/>
      <c r="E23" s="432" t="s">
        <v>510</v>
      </c>
      <c r="F23" s="7"/>
      <c r="G23" s="59" t="s">
        <v>511</v>
      </c>
      <c r="H23" s="60"/>
      <c r="I23" s="60"/>
      <c r="J23" s="432" t="s">
        <v>512</v>
      </c>
      <c r="K23" s="4"/>
    </row>
    <row r="24" spans="2:11" ht="17.25" customHeight="1">
      <c r="B24" s="2"/>
      <c r="C24" s="61" t="s">
        <v>115</v>
      </c>
      <c r="D24" s="8"/>
      <c r="E24" s="62"/>
      <c r="F24" s="63"/>
      <c r="G24" s="381" t="s">
        <v>611</v>
      </c>
      <c r="H24" s="9"/>
      <c r="I24" s="10"/>
      <c r="J24" s="64"/>
      <c r="K24" s="4"/>
    </row>
    <row r="25" spans="2:11" ht="17.25" customHeight="1">
      <c r="B25" s="2"/>
      <c r="C25" s="433" t="s">
        <v>508</v>
      </c>
      <c r="D25" s="10"/>
      <c r="E25" s="65"/>
      <c r="F25" s="66"/>
      <c r="G25" s="640" t="s">
        <v>647</v>
      </c>
      <c r="H25" s="641"/>
      <c r="I25" s="13"/>
      <c r="J25" s="69"/>
      <c r="K25" s="4"/>
    </row>
    <row r="26" spans="2:11" ht="17.25" customHeight="1">
      <c r="B26" s="2"/>
      <c r="C26" s="67" t="s">
        <v>116</v>
      </c>
      <c r="D26" s="68"/>
      <c r="E26" s="69"/>
      <c r="F26" s="66"/>
      <c r="G26" s="1396" t="s">
        <v>649</v>
      </c>
      <c r="H26" s="639" t="s">
        <v>117</v>
      </c>
      <c r="I26" s="11"/>
      <c r="J26" s="69"/>
      <c r="K26" s="4"/>
    </row>
    <row r="27" spans="2:11" ht="17.25" customHeight="1">
      <c r="B27" s="2"/>
      <c r="C27" s="1392" t="s">
        <v>612</v>
      </c>
      <c r="D27" s="1393"/>
      <c r="E27" s="69"/>
      <c r="F27" s="66"/>
      <c r="G27" s="1396"/>
      <c r="H27" s="629" t="s">
        <v>118</v>
      </c>
      <c r="I27" s="70" t="s">
        <v>300</v>
      </c>
      <c r="J27" s="71"/>
      <c r="K27" s="4"/>
    </row>
    <row r="28" spans="2:11" ht="17.25" customHeight="1">
      <c r="B28" s="2"/>
      <c r="C28" s="67" t="s">
        <v>121</v>
      </c>
      <c r="D28" s="13"/>
      <c r="E28" s="645"/>
      <c r="F28" s="66"/>
      <c r="G28" s="1396"/>
      <c r="H28" s="630"/>
      <c r="I28" s="11" t="s">
        <v>301</v>
      </c>
      <c r="J28" s="72"/>
      <c r="K28" s="4"/>
    </row>
    <row r="29" spans="2:11" ht="17.25" customHeight="1">
      <c r="B29" s="2"/>
      <c r="C29" s="67" t="s">
        <v>297</v>
      </c>
      <c r="D29" s="13"/>
      <c r="E29" s="69"/>
      <c r="F29" s="66"/>
      <c r="G29" s="1396"/>
      <c r="H29" s="12" t="s">
        <v>111</v>
      </c>
      <c r="I29" s="73"/>
      <c r="J29" s="74"/>
      <c r="K29" s="4"/>
    </row>
    <row r="30" spans="2:11" ht="17.25" customHeight="1">
      <c r="B30" s="2"/>
      <c r="C30" s="67"/>
      <c r="D30" s="13"/>
      <c r="E30" s="69"/>
      <c r="F30" s="66"/>
      <c r="G30" s="1397"/>
      <c r="H30" s="75" t="s">
        <v>122</v>
      </c>
      <c r="I30" s="73"/>
      <c r="J30" s="74"/>
      <c r="K30" s="4"/>
    </row>
    <row r="31" spans="2:11" ht="14.25" thickBot="1">
      <c r="B31" s="2"/>
      <c r="C31" s="1413" t="s">
        <v>125</v>
      </c>
      <c r="D31" s="1415"/>
      <c r="E31" s="76"/>
      <c r="F31" s="7"/>
      <c r="G31" s="1413" t="s">
        <v>314</v>
      </c>
      <c r="H31" s="1414"/>
      <c r="I31" s="1415"/>
      <c r="J31" s="77"/>
      <c r="K31" s="4"/>
    </row>
    <row r="32" spans="2:11" ht="14.25" thickBot="1">
      <c r="B32" s="2"/>
      <c r="C32" s="3"/>
      <c r="D32" s="3"/>
      <c r="E32" s="3"/>
      <c r="F32" s="3"/>
      <c r="G32" s="3"/>
      <c r="H32" s="3"/>
      <c r="I32" s="3"/>
      <c r="J32" s="3"/>
      <c r="K32" s="4"/>
    </row>
    <row r="33" spans="2:11">
      <c r="B33" s="2"/>
      <c r="C33" s="78" t="s">
        <v>315</v>
      </c>
      <c r="D33" s="79"/>
      <c r="E33" s="80"/>
      <c r="F33" s="81"/>
      <c r="G33" s="79" t="s">
        <v>513</v>
      </c>
      <c r="H33" s="79"/>
      <c r="I33" s="79"/>
      <c r="J33" s="434" t="s">
        <v>512</v>
      </c>
      <c r="K33" s="4"/>
    </row>
    <row r="34" spans="2:11">
      <c r="B34" s="2"/>
      <c r="C34" s="82"/>
      <c r="D34" s="83"/>
      <c r="E34" s="84"/>
      <c r="F34" s="81"/>
      <c r="G34" s="1411"/>
      <c r="H34" s="1411"/>
      <c r="I34" s="1412"/>
      <c r="J34" s="85"/>
      <c r="K34" s="4"/>
    </row>
    <row r="35" spans="2:11">
      <c r="B35" s="2"/>
      <c r="C35" s="86"/>
      <c r="D35" s="87"/>
      <c r="E35" s="88"/>
      <c r="F35" s="81"/>
      <c r="G35" s="1411"/>
      <c r="H35" s="1411"/>
      <c r="I35" s="1412"/>
      <c r="J35" s="85"/>
      <c r="K35" s="4"/>
    </row>
    <row r="36" spans="2:11">
      <c r="B36" s="2"/>
      <c r="C36" s="86"/>
      <c r="D36" s="87"/>
      <c r="E36" s="88"/>
      <c r="F36" s="81"/>
      <c r="G36" s="1411"/>
      <c r="H36" s="1411"/>
      <c r="I36" s="1412"/>
      <c r="J36" s="85"/>
      <c r="K36" s="4"/>
    </row>
    <row r="37" spans="2:11">
      <c r="B37" s="2"/>
      <c r="C37" s="86"/>
      <c r="D37" s="87"/>
      <c r="E37" s="88"/>
      <c r="F37" s="81"/>
      <c r="G37" s="1416"/>
      <c r="H37" s="1416"/>
      <c r="I37" s="1417"/>
      <c r="J37" s="85"/>
      <c r="K37" s="4"/>
    </row>
    <row r="38" spans="2:11" ht="14.25" thickBot="1">
      <c r="B38" s="2"/>
      <c r="C38" s="89"/>
      <c r="D38" s="90" t="s">
        <v>316</v>
      </c>
      <c r="E38" s="91"/>
      <c r="F38" s="81"/>
      <c r="G38" s="1400" t="s">
        <v>314</v>
      </c>
      <c r="H38" s="1400"/>
      <c r="I38" s="1410"/>
      <c r="J38" s="92"/>
      <c r="K38" s="4"/>
    </row>
    <row r="39" spans="2:11">
      <c r="B39" s="2"/>
      <c r="C39" s="93"/>
      <c r="D39" s="93"/>
      <c r="E39" s="93"/>
      <c r="F39" s="3"/>
      <c r="G39" s="594"/>
      <c r="H39" s="594"/>
      <c r="I39" s="594"/>
      <c r="J39" s="594"/>
      <c r="K39" s="4"/>
    </row>
    <row r="40" spans="2:11" ht="14.25" thickBot="1">
      <c r="B40" s="2"/>
      <c r="C40" s="93" t="s">
        <v>317</v>
      </c>
      <c r="D40" s="93"/>
      <c r="E40" s="93"/>
      <c r="F40" s="3"/>
      <c r="G40" s="594"/>
      <c r="H40" s="594"/>
      <c r="I40" s="594"/>
      <c r="J40" s="594"/>
      <c r="K40" s="4"/>
    </row>
    <row r="41" spans="2:11">
      <c r="B41" s="2"/>
      <c r="C41" s="1401"/>
      <c r="D41" s="1402"/>
      <c r="E41" s="1402"/>
      <c r="F41" s="1402"/>
      <c r="G41" s="1402"/>
      <c r="H41" s="1402"/>
      <c r="I41" s="1402"/>
      <c r="J41" s="1403"/>
      <c r="K41" s="4"/>
    </row>
    <row r="42" spans="2:11">
      <c r="B42" s="2"/>
      <c r="C42" s="1404"/>
      <c r="D42" s="1405"/>
      <c r="E42" s="1405"/>
      <c r="F42" s="1405"/>
      <c r="G42" s="1405"/>
      <c r="H42" s="1405"/>
      <c r="I42" s="1405"/>
      <c r="J42" s="1406"/>
      <c r="K42" s="4"/>
    </row>
    <row r="43" spans="2:11">
      <c r="B43" s="2"/>
      <c r="C43" s="1404"/>
      <c r="D43" s="1405"/>
      <c r="E43" s="1405"/>
      <c r="F43" s="1405"/>
      <c r="G43" s="1405"/>
      <c r="H43" s="1405"/>
      <c r="I43" s="1405"/>
      <c r="J43" s="1406"/>
      <c r="K43" s="4"/>
    </row>
    <row r="44" spans="2:11">
      <c r="B44" s="2"/>
      <c r="C44" s="1404"/>
      <c r="D44" s="1405"/>
      <c r="E44" s="1405"/>
      <c r="F44" s="1405"/>
      <c r="G44" s="1405"/>
      <c r="H44" s="1405"/>
      <c r="I44" s="1405"/>
      <c r="J44" s="1406"/>
      <c r="K44" s="4"/>
    </row>
    <row r="45" spans="2:11">
      <c r="B45" s="2"/>
      <c r="C45" s="1404"/>
      <c r="D45" s="1405"/>
      <c r="E45" s="1405"/>
      <c r="F45" s="1405"/>
      <c r="G45" s="1405"/>
      <c r="H45" s="1405"/>
      <c r="I45" s="1405"/>
      <c r="J45" s="1406"/>
      <c r="K45" s="4"/>
    </row>
    <row r="46" spans="2:11">
      <c r="B46" s="2"/>
      <c r="C46" s="1404"/>
      <c r="D46" s="1405"/>
      <c r="E46" s="1405"/>
      <c r="F46" s="1405"/>
      <c r="G46" s="1405"/>
      <c r="H46" s="1405"/>
      <c r="I46" s="1405"/>
      <c r="J46" s="1406"/>
      <c r="K46" s="4"/>
    </row>
    <row r="47" spans="2:11">
      <c r="B47" s="2"/>
      <c r="C47" s="1404"/>
      <c r="D47" s="1405"/>
      <c r="E47" s="1405"/>
      <c r="F47" s="1405"/>
      <c r="G47" s="1405"/>
      <c r="H47" s="1405"/>
      <c r="I47" s="1405"/>
      <c r="J47" s="1406"/>
      <c r="K47" s="4"/>
    </row>
    <row r="48" spans="2:11" ht="14.25" thickBot="1">
      <c r="B48" s="2"/>
      <c r="C48" s="1407"/>
      <c r="D48" s="1408"/>
      <c r="E48" s="1408"/>
      <c r="F48" s="1408"/>
      <c r="G48" s="1408"/>
      <c r="H48" s="1408"/>
      <c r="I48" s="1408"/>
      <c r="J48" s="1409"/>
      <c r="K48" s="4"/>
    </row>
    <row r="49" spans="2:11">
      <c r="B49" s="5"/>
      <c r="C49" s="94"/>
      <c r="D49" s="94"/>
      <c r="E49" s="94"/>
      <c r="F49" s="94"/>
      <c r="G49" s="94"/>
      <c r="H49" s="94"/>
      <c r="I49" s="94"/>
      <c r="J49" s="94"/>
      <c r="K49" s="6"/>
    </row>
  </sheetData>
  <mergeCells count="15">
    <mergeCell ref="C41:J48"/>
    <mergeCell ref="G35:I35"/>
    <mergeCell ref="G36:I36"/>
    <mergeCell ref="G37:I37"/>
    <mergeCell ref="G38:I38"/>
    <mergeCell ref="G34:I34"/>
    <mergeCell ref="C27:D27"/>
    <mergeCell ref="C31:D31"/>
    <mergeCell ref="G31:I31"/>
    <mergeCell ref="G26:G30"/>
    <mergeCell ref="B2:K2"/>
    <mergeCell ref="B12:K12"/>
    <mergeCell ref="E14:J14"/>
    <mergeCell ref="E16:J16"/>
    <mergeCell ref="E18:J18"/>
  </mergeCells>
  <phoneticPr fontId="2"/>
  <printOptions horizontalCentered="1"/>
  <pageMargins left="0.78740157480314965" right="0.78740157480314965" top="0.78740157480314965" bottom="0.78740157480314965" header="0.51181102362204722" footer="0.511811023622047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workbookViewId="0">
      <selection activeCell="M21" sqref="M21"/>
    </sheetView>
  </sheetViews>
  <sheetFormatPr defaultRowHeight="13.5"/>
  <cols>
    <col min="1" max="1" width="1.625" style="553" customWidth="1"/>
    <col min="2" max="2" width="2.125" style="553" customWidth="1"/>
    <col min="3" max="3" width="3.125" style="553" customWidth="1"/>
    <col min="4" max="4" width="25.375" style="553" customWidth="1"/>
    <col min="5" max="5" width="16.125" style="553" customWidth="1"/>
    <col min="6" max="9" width="12.875" style="553" customWidth="1"/>
    <col min="10" max="10" width="6.875" style="553" customWidth="1"/>
    <col min="11" max="11" width="11.25" style="553" bestFit="1" customWidth="1"/>
    <col min="12" max="14" width="13.375" style="553" customWidth="1"/>
    <col min="15" max="15" width="1.625" style="553" customWidth="1"/>
    <col min="16" max="19" width="14.375" style="553" customWidth="1"/>
    <col min="20" max="20" width="0.875" style="553" customWidth="1"/>
    <col min="21" max="16384" width="9" style="553"/>
  </cols>
  <sheetData>
    <row r="1" spans="1:20" s="546" customFormat="1" ht="45" customHeight="1">
      <c r="D1" s="547" t="s">
        <v>58</v>
      </c>
      <c r="E1" s="547"/>
      <c r="S1" s="548"/>
    </row>
    <row r="2" spans="1:20" s="546" customFormat="1" ht="21">
      <c r="B2" s="549"/>
      <c r="D2" s="547"/>
      <c r="E2" s="547"/>
      <c r="S2" s="548"/>
    </row>
    <row r="3" spans="1:20" ht="15.95" customHeight="1">
      <c r="A3" s="550"/>
      <c r="B3" s="1425" t="s">
        <v>653</v>
      </c>
      <c r="C3" s="1425"/>
      <c r="D3" s="1425"/>
      <c r="E3" s="1425"/>
      <c r="F3" s="1425"/>
      <c r="G3" s="1425"/>
      <c r="H3" s="1425"/>
      <c r="I3" s="1425"/>
      <c r="J3" s="1425"/>
      <c r="K3" s="1425"/>
      <c r="L3" s="1425"/>
      <c r="M3" s="1425"/>
      <c r="N3" s="1425"/>
      <c r="O3" s="551"/>
      <c r="P3" s="551"/>
      <c r="Q3" s="551"/>
      <c r="R3" s="551"/>
      <c r="S3" s="551"/>
      <c r="T3" s="552"/>
    </row>
    <row r="4" spans="1:20" ht="15.95" customHeight="1">
      <c r="B4" s="1425"/>
      <c r="C4" s="1425"/>
      <c r="D4" s="1425"/>
      <c r="E4" s="1425"/>
      <c r="F4" s="1425"/>
      <c r="G4" s="1425"/>
      <c r="H4" s="1425"/>
      <c r="I4" s="1425"/>
      <c r="J4" s="1425"/>
      <c r="K4" s="1425"/>
      <c r="L4" s="1425"/>
      <c r="M4" s="1425"/>
      <c r="N4" s="1425"/>
      <c r="O4" s="551"/>
      <c r="P4" s="551"/>
      <c r="Q4" s="551"/>
      <c r="R4" s="551"/>
      <c r="S4" s="551"/>
    </row>
    <row r="5" spans="1:20" ht="21" customHeight="1">
      <c r="B5" s="1426"/>
      <c r="C5" s="1426"/>
      <c r="D5" s="1426"/>
      <c r="E5" s="1426"/>
      <c r="F5" s="1426"/>
      <c r="G5" s="1426"/>
      <c r="H5" s="1426"/>
      <c r="I5" s="1426"/>
      <c r="J5" s="1426"/>
      <c r="K5" s="1426"/>
      <c r="L5" s="1426"/>
      <c r="M5" s="1426"/>
      <c r="N5" s="1426"/>
      <c r="O5" s="554"/>
      <c r="P5" s="554"/>
      <c r="Q5" s="554"/>
      <c r="R5" s="554"/>
      <c r="S5" s="555"/>
    </row>
    <row r="6" spans="1:20" ht="21" customHeight="1">
      <c r="B6" s="556"/>
      <c r="C6" s="555"/>
      <c r="D6" s="555"/>
      <c r="E6" s="555"/>
      <c r="F6" s="554"/>
      <c r="G6" s="554"/>
      <c r="H6" s="554"/>
      <c r="I6" s="554"/>
      <c r="O6" s="554"/>
      <c r="P6" s="554"/>
      <c r="Q6" s="554"/>
      <c r="R6" s="554"/>
      <c r="S6" s="555"/>
    </row>
    <row r="7" spans="1:20" ht="21" customHeight="1">
      <c r="C7" s="550"/>
      <c r="D7" s="550"/>
      <c r="E7" s="712" t="s">
        <v>238</v>
      </c>
      <c r="F7" s="713" t="s">
        <v>756</v>
      </c>
      <c r="G7" s="1427"/>
      <c r="H7" s="1427"/>
      <c r="I7" s="550" t="s">
        <v>383</v>
      </c>
      <c r="K7" s="550" t="s">
        <v>573</v>
      </c>
      <c r="L7" s="1427"/>
      <c r="M7" s="1427"/>
      <c r="N7" s="550" t="s">
        <v>383</v>
      </c>
      <c r="O7" s="557"/>
    </row>
    <row r="8" spans="1:20" ht="21" customHeight="1">
      <c r="S8" s="558"/>
    </row>
    <row r="9" spans="1:20" s="559" customFormat="1" ht="21" customHeight="1">
      <c r="B9" s="714"/>
      <c r="C9" s="715"/>
      <c r="D9" s="716"/>
      <c r="E9" s="717" t="s">
        <v>757</v>
      </c>
      <c r="F9" s="717" t="s">
        <v>758</v>
      </c>
      <c r="G9" s="718" t="s">
        <v>251</v>
      </c>
      <c r="H9" s="718"/>
      <c r="I9" s="718"/>
      <c r="J9" s="1428" t="s">
        <v>574</v>
      </c>
      <c r="K9" s="1429"/>
      <c r="L9" s="1430"/>
      <c r="M9" s="719" t="s">
        <v>361</v>
      </c>
      <c r="N9" s="720"/>
    </row>
    <row r="10" spans="1:20" s="559" customFormat="1" ht="21" customHeight="1">
      <c r="B10" s="1431" t="s">
        <v>759</v>
      </c>
      <c r="C10" s="1432"/>
      <c r="D10" s="1433"/>
      <c r="E10" s="562"/>
      <c r="F10" s="560"/>
      <c r="G10" s="560"/>
      <c r="H10" s="560" t="s">
        <v>254</v>
      </c>
      <c r="I10" s="561" t="s">
        <v>25</v>
      </c>
      <c r="J10" s="1434" t="s">
        <v>760</v>
      </c>
      <c r="K10" s="1436" t="s">
        <v>575</v>
      </c>
      <c r="L10" s="561" t="s">
        <v>406</v>
      </c>
      <c r="M10" s="561" t="s">
        <v>577</v>
      </c>
      <c r="N10" s="562" t="s">
        <v>576</v>
      </c>
    </row>
    <row r="11" spans="1:20" s="559" customFormat="1" ht="27">
      <c r="B11" s="1438" t="s">
        <v>761</v>
      </c>
      <c r="C11" s="1439"/>
      <c r="D11" s="1440"/>
      <c r="E11" s="562" t="s">
        <v>762</v>
      </c>
      <c r="F11" s="562" t="s">
        <v>763</v>
      </c>
      <c r="G11" s="560" t="s">
        <v>12</v>
      </c>
      <c r="H11" s="560"/>
      <c r="I11" s="560"/>
      <c r="J11" s="1435"/>
      <c r="K11" s="1437"/>
      <c r="L11" s="560" t="s">
        <v>367</v>
      </c>
      <c r="M11" s="721" t="s">
        <v>764</v>
      </c>
      <c r="N11" s="561"/>
    </row>
    <row r="12" spans="1:20" s="559" customFormat="1" ht="21" customHeight="1">
      <c r="B12" s="563"/>
      <c r="C12" s="564"/>
      <c r="D12" s="565"/>
      <c r="E12" s="722" t="s">
        <v>765</v>
      </c>
      <c r="F12" s="723" t="s">
        <v>766</v>
      </c>
      <c r="G12" s="566" t="s">
        <v>419</v>
      </c>
      <c r="H12" s="724" t="s">
        <v>767</v>
      </c>
      <c r="I12" s="568" t="s">
        <v>578</v>
      </c>
      <c r="J12" s="568" t="s">
        <v>579</v>
      </c>
      <c r="K12" s="567" t="s">
        <v>403</v>
      </c>
      <c r="L12" s="567" t="s">
        <v>404</v>
      </c>
      <c r="M12" s="567" t="s">
        <v>405</v>
      </c>
      <c r="N12" s="567" t="s">
        <v>580</v>
      </c>
    </row>
    <row r="13" spans="1:20" ht="21" customHeight="1">
      <c r="B13" s="1419" t="s">
        <v>768</v>
      </c>
      <c r="C13" s="1420"/>
      <c r="D13" s="1421"/>
      <c r="E13" s="725"/>
      <c r="F13" s="726">
        <v>0</v>
      </c>
      <c r="G13" s="726">
        <v>0</v>
      </c>
      <c r="H13" s="727">
        <f>F13-G13</f>
        <v>0</v>
      </c>
      <c r="I13" s="727">
        <f>H13</f>
        <v>0</v>
      </c>
      <c r="J13" s="726"/>
      <c r="K13" s="825">
        <v>496000</v>
      </c>
      <c r="L13" s="727">
        <f>J13*K13</f>
        <v>0</v>
      </c>
      <c r="M13" s="727">
        <f>MIN(E14*3,I13,L13)</f>
        <v>0</v>
      </c>
      <c r="N13" s="728"/>
    </row>
    <row r="14" spans="1:20" ht="21" customHeight="1">
      <c r="B14" s="729"/>
      <c r="C14" s="730"/>
      <c r="D14" s="731" t="s">
        <v>769</v>
      </c>
      <c r="E14" s="732">
        <v>0</v>
      </c>
      <c r="F14" s="725"/>
      <c r="G14" s="728"/>
      <c r="H14" s="728"/>
      <c r="I14" s="728"/>
      <c r="J14" s="725"/>
      <c r="K14" s="728"/>
      <c r="L14" s="728"/>
      <c r="M14" s="728"/>
      <c r="N14" s="728"/>
    </row>
    <row r="15" spans="1:20" ht="21" customHeight="1">
      <c r="B15" s="1422" t="s">
        <v>770</v>
      </c>
      <c r="C15" s="1423"/>
      <c r="D15" s="1424"/>
      <c r="E15" s="733">
        <f>E14</f>
        <v>0</v>
      </c>
      <c r="F15" s="734">
        <f>F13</f>
        <v>0</v>
      </c>
      <c r="G15" s="735">
        <f>G13</f>
        <v>0</v>
      </c>
      <c r="H15" s="735">
        <f>H13</f>
        <v>0</v>
      </c>
      <c r="I15" s="735">
        <f>I13</f>
        <v>0</v>
      </c>
      <c r="J15" s="734">
        <f>J13</f>
        <v>0</v>
      </c>
      <c r="K15" s="728"/>
      <c r="L15" s="735">
        <f>L13</f>
        <v>0</v>
      </c>
      <c r="M15" s="727">
        <f>M13</f>
        <v>0</v>
      </c>
      <c r="N15" s="727">
        <f>ROUNDDOWN(M15,-3)</f>
        <v>0</v>
      </c>
    </row>
    <row r="16" spans="1:20" ht="21" customHeight="1">
      <c r="B16" s="736"/>
      <c r="C16" s="737" t="s">
        <v>581</v>
      </c>
      <c r="D16" s="738" t="s">
        <v>771</v>
      </c>
      <c r="E16" s="733"/>
      <c r="F16" s="733"/>
      <c r="G16" s="733"/>
      <c r="H16" s="733"/>
      <c r="I16" s="733"/>
      <c r="J16" s="733"/>
      <c r="K16" s="739"/>
      <c r="L16" s="739"/>
      <c r="M16" s="739"/>
      <c r="N16" s="739"/>
    </row>
    <row r="17" spans="2:14" ht="21" customHeight="1">
      <c r="B17" s="740"/>
      <c r="C17" s="741" t="s">
        <v>581</v>
      </c>
      <c r="D17" s="740" t="s">
        <v>772</v>
      </c>
      <c r="E17" s="742"/>
      <c r="F17" s="742"/>
      <c r="G17" s="742"/>
      <c r="H17" s="742"/>
      <c r="I17" s="742"/>
      <c r="J17" s="742"/>
      <c r="K17" s="569"/>
      <c r="L17" s="569"/>
      <c r="M17" s="569"/>
      <c r="N17" s="569"/>
    </row>
    <row r="18" spans="2:14" ht="21" customHeight="1">
      <c r="C18" s="550" t="s">
        <v>581</v>
      </c>
      <c r="D18" s="570" t="s">
        <v>773</v>
      </c>
      <c r="E18" s="570"/>
    </row>
    <row r="19" spans="2:14" ht="21" customHeight="1"/>
    <row r="20" spans="2:14" ht="21" customHeight="1"/>
    <row r="21" spans="2:14" ht="21" customHeight="1"/>
    <row r="22" spans="2:14" ht="21" customHeight="1"/>
    <row r="23" spans="2:14" ht="21" customHeight="1"/>
    <row r="24" spans="2:14" ht="21" customHeight="1"/>
    <row r="25" spans="2:14" ht="21" customHeight="1"/>
  </sheetData>
  <sheetProtection selectLockedCells="1"/>
  <mergeCells count="11">
    <mergeCell ref="B13:D13"/>
    <mergeCell ref="B15:D15"/>
    <mergeCell ref="B3:N4"/>
    <mergeCell ref="B5:N5"/>
    <mergeCell ref="G7:H7"/>
    <mergeCell ref="L7:M7"/>
    <mergeCell ref="J9:L9"/>
    <mergeCell ref="B10:D10"/>
    <mergeCell ref="J10:J11"/>
    <mergeCell ref="K10:K11"/>
    <mergeCell ref="B11:D11"/>
  </mergeCells>
  <phoneticPr fontId="2"/>
  <pageMargins left="0.47244094488188981" right="0.47244094488188981" top="0.98425196850393704" bottom="0.98425196850393704" header="0.51181102362204722" footer="0.51181102362204722"/>
  <pageSetup paperSize="9" scale="85" fitToHeight="0" orientation="landscape" cellComments="asDisplayed" horizontalDpi="300" verticalDpi="300"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5"/>
  <sheetViews>
    <sheetView workbookViewId="0"/>
  </sheetViews>
  <sheetFormatPr defaultRowHeight="13.5"/>
  <cols>
    <col min="1" max="1" width="2.125" style="95" customWidth="1"/>
    <col min="2" max="2" width="3.125" style="95" customWidth="1"/>
    <col min="3" max="3" width="25.375" style="95" customWidth="1"/>
    <col min="4" max="6" width="11.25" style="95" customWidth="1"/>
    <col min="7" max="8" width="11.875" style="95" customWidth="1"/>
    <col min="9" max="10" width="7.375" style="95" customWidth="1"/>
    <col min="11" max="11" width="12.125" style="95" customWidth="1"/>
    <col min="12" max="12" width="12" style="95" customWidth="1"/>
    <col min="13" max="17" width="12.625" style="95" customWidth="1"/>
    <col min="18" max="18" width="0.875" style="95" customWidth="1"/>
    <col min="19" max="19" width="9" style="95"/>
    <col min="20" max="20" width="15" style="95" customWidth="1"/>
    <col min="21" max="23" width="15.625" style="95" customWidth="1"/>
    <col min="24" max="16384" width="9" style="95"/>
  </cols>
  <sheetData>
    <row r="1" spans="1:20" ht="36.75" customHeight="1">
      <c r="C1" s="27" t="s">
        <v>19</v>
      </c>
    </row>
    <row r="2" spans="1:20" s="175" customFormat="1" ht="20.100000000000001" customHeight="1">
      <c r="A2" s="1458" t="s">
        <v>15</v>
      </c>
      <c r="B2" s="1458"/>
      <c r="C2" s="1458"/>
      <c r="D2" s="1458"/>
      <c r="E2" s="1458"/>
      <c r="F2" s="1458"/>
      <c r="G2" s="1458"/>
      <c r="H2" s="1458"/>
      <c r="I2" s="1458"/>
      <c r="J2" s="1458"/>
      <c r="K2" s="1458"/>
      <c r="L2" s="1458"/>
      <c r="M2" s="1458"/>
      <c r="N2" s="1458"/>
      <c r="O2" s="1458"/>
      <c r="P2" s="1458"/>
      <c r="Q2" s="1458"/>
      <c r="R2" s="1458"/>
    </row>
    <row r="3" spans="1:20" s="175" customFormat="1" ht="20.100000000000001" customHeight="1">
      <c r="A3" s="174"/>
      <c r="D3" s="176"/>
      <c r="E3" s="176"/>
      <c r="F3" s="176"/>
      <c r="G3" s="176"/>
      <c r="H3" s="176"/>
      <c r="I3" s="176"/>
      <c r="J3" s="176"/>
      <c r="K3" s="176"/>
    </row>
    <row r="4" spans="1:20" ht="15.95" customHeight="1"/>
    <row r="5" spans="1:20" s="175" customFormat="1" ht="20.100000000000001" customHeight="1">
      <c r="A5" s="1459" t="s">
        <v>20</v>
      </c>
      <c r="B5" s="1459"/>
      <c r="C5" s="1459"/>
      <c r="D5" s="1459"/>
      <c r="E5" s="1459"/>
      <c r="G5" s="340"/>
      <c r="H5" s="291" t="s">
        <v>411</v>
      </c>
      <c r="I5" s="292"/>
    </row>
    <row r="6" spans="1:20" s="175" customFormat="1" ht="20.100000000000001" customHeight="1">
      <c r="A6" s="1459" t="s">
        <v>21</v>
      </c>
      <c r="B6" s="1459"/>
      <c r="C6" s="1459"/>
      <c r="D6" s="1459"/>
      <c r="E6" s="1459"/>
      <c r="F6" s="340"/>
      <c r="G6" s="340"/>
      <c r="H6" s="291" t="s">
        <v>412</v>
      </c>
      <c r="I6" s="292"/>
      <c r="J6" s="293" t="s">
        <v>410</v>
      </c>
    </row>
    <row r="7" spans="1:20" s="175" customFormat="1" ht="20.100000000000001" customHeight="1">
      <c r="A7" s="370"/>
      <c r="B7" s="370"/>
      <c r="C7" s="370"/>
      <c r="D7" s="370"/>
      <c r="E7" s="370"/>
      <c r="F7" s="340"/>
      <c r="G7" s="340"/>
      <c r="H7" s="371"/>
      <c r="I7" s="371"/>
      <c r="J7" s="293"/>
    </row>
    <row r="8" spans="1:20" s="97" customFormat="1" ht="20.100000000000001" customHeight="1" thickBot="1">
      <c r="A8" s="96" t="s">
        <v>434</v>
      </c>
      <c r="B8" s="96"/>
      <c r="C8" s="96"/>
      <c r="D8" s="96"/>
      <c r="E8" s="96"/>
      <c r="F8" s="96"/>
      <c r="G8" s="96"/>
      <c r="H8" s="96"/>
      <c r="I8" s="96"/>
      <c r="J8" s="96"/>
      <c r="K8" s="96"/>
      <c r="L8" s="96"/>
      <c r="M8" s="96"/>
      <c r="N8" s="96"/>
      <c r="Q8" s="96"/>
      <c r="R8" s="96"/>
    </row>
    <row r="9" spans="1:20" s="98" customFormat="1" ht="15.95" customHeight="1">
      <c r="A9" s="338"/>
      <c r="B9" s="99"/>
      <c r="C9" s="100"/>
      <c r="D9" s="101" t="s">
        <v>8</v>
      </c>
      <c r="E9" s="101" t="s">
        <v>9</v>
      </c>
      <c r="F9" s="101" t="s">
        <v>251</v>
      </c>
      <c r="G9" s="101"/>
      <c r="H9" s="177" t="s">
        <v>252</v>
      </c>
      <c r="I9" s="1448" t="s">
        <v>413</v>
      </c>
      <c r="J9" s="1449"/>
      <c r="K9" s="1450"/>
      <c r="L9" s="1451" t="s">
        <v>22</v>
      </c>
      <c r="M9" s="1453" t="s">
        <v>414</v>
      </c>
      <c r="N9" s="1412"/>
      <c r="O9" s="1453" t="s">
        <v>415</v>
      </c>
      <c r="P9" s="1412"/>
      <c r="Q9" s="1441" t="s">
        <v>416</v>
      </c>
    </row>
    <row r="10" spans="1:20" s="98" customFormat="1" ht="15.95" customHeight="1">
      <c r="A10" s="1443" t="s">
        <v>253</v>
      </c>
      <c r="B10" s="1444"/>
      <c r="C10" s="1445"/>
      <c r="D10" s="105"/>
      <c r="E10" s="105" t="s">
        <v>10</v>
      </c>
      <c r="F10" s="105"/>
      <c r="G10" s="105" t="s">
        <v>254</v>
      </c>
      <c r="H10" s="178"/>
      <c r="I10" s="341"/>
      <c r="J10" s="342"/>
      <c r="K10" s="179"/>
      <c r="L10" s="1452"/>
      <c r="M10" s="1454"/>
      <c r="N10" s="1455"/>
      <c r="O10" s="1454"/>
      <c r="P10" s="1455"/>
      <c r="Q10" s="1442"/>
    </row>
    <row r="11" spans="1:20" s="98" customFormat="1" ht="15.95" customHeight="1">
      <c r="A11" s="102"/>
      <c r="B11" s="103"/>
      <c r="C11" s="104"/>
      <c r="D11" s="105" t="s">
        <v>255</v>
      </c>
      <c r="E11" s="105" t="s">
        <v>11</v>
      </c>
      <c r="F11" s="105" t="s">
        <v>12</v>
      </c>
      <c r="G11" s="105"/>
      <c r="H11" s="178" t="s">
        <v>25</v>
      </c>
      <c r="I11" s="341" t="s">
        <v>94</v>
      </c>
      <c r="J11" s="343" t="s">
        <v>417</v>
      </c>
      <c r="K11" s="344" t="s">
        <v>256</v>
      </c>
      <c r="L11" s="1452"/>
      <c r="M11" s="1456"/>
      <c r="N11" s="1457"/>
      <c r="O11" s="1454"/>
      <c r="P11" s="1455"/>
      <c r="Q11" s="1442"/>
    </row>
    <row r="12" spans="1:20" s="98" customFormat="1" ht="15.95" customHeight="1">
      <c r="A12" s="106"/>
      <c r="B12" s="107"/>
      <c r="C12" s="108"/>
      <c r="D12" s="109" t="s">
        <v>257</v>
      </c>
      <c r="E12" s="109" t="s">
        <v>418</v>
      </c>
      <c r="F12" s="109" t="s">
        <v>419</v>
      </c>
      <c r="G12" s="345" t="s">
        <v>420</v>
      </c>
      <c r="H12" s="180" t="s">
        <v>258</v>
      </c>
      <c r="I12" s="346"/>
      <c r="J12" s="347"/>
      <c r="K12" s="348" t="s">
        <v>421</v>
      </c>
      <c r="L12" s="347" t="s">
        <v>422</v>
      </c>
      <c r="M12" s="349" t="s">
        <v>423</v>
      </c>
      <c r="N12" s="349" t="s">
        <v>424</v>
      </c>
      <c r="O12" s="350" t="s">
        <v>425</v>
      </c>
      <c r="P12" s="350" t="s">
        <v>426</v>
      </c>
      <c r="Q12" s="350" t="s">
        <v>427</v>
      </c>
    </row>
    <row r="13" spans="1:20" ht="15.95" customHeight="1">
      <c r="A13" s="110" t="s">
        <v>259</v>
      </c>
      <c r="B13" s="111"/>
      <c r="C13" s="112"/>
      <c r="D13" s="113"/>
      <c r="E13" s="113"/>
      <c r="F13" s="113"/>
      <c r="G13" s="113"/>
      <c r="H13" s="111"/>
      <c r="I13" s="181"/>
      <c r="J13" s="113"/>
      <c r="K13" s="182"/>
      <c r="L13" s="112"/>
      <c r="M13" s="113"/>
      <c r="N13" s="113"/>
      <c r="O13" s="113"/>
      <c r="P13" s="113"/>
      <c r="Q13" s="113"/>
    </row>
    <row r="14" spans="1:20" ht="15.95" customHeight="1">
      <c r="A14" s="114"/>
      <c r="B14" s="111"/>
      <c r="C14" s="192" t="s">
        <v>53</v>
      </c>
      <c r="D14" s="110"/>
      <c r="E14" s="110"/>
      <c r="F14" s="110"/>
      <c r="G14" s="110"/>
      <c r="H14" s="115"/>
      <c r="I14" s="181"/>
      <c r="J14" s="113"/>
      <c r="K14" s="182"/>
      <c r="L14" s="183"/>
      <c r="M14" s="112"/>
      <c r="N14" s="112"/>
      <c r="O14" s="113"/>
      <c r="P14" s="113"/>
      <c r="Q14" s="113"/>
      <c r="T14" s="294" t="s">
        <v>256</v>
      </c>
    </row>
    <row r="15" spans="1:20" ht="15.95" customHeight="1">
      <c r="A15" s="114"/>
      <c r="B15" s="117"/>
      <c r="C15" s="116" t="s">
        <v>16</v>
      </c>
      <c r="D15" s="113"/>
      <c r="E15" s="113"/>
      <c r="F15" s="113"/>
      <c r="G15" s="113"/>
      <c r="H15" s="111"/>
      <c r="I15" s="183"/>
      <c r="J15" s="110"/>
      <c r="K15" s="184"/>
      <c r="L15" s="185"/>
      <c r="M15" s="185"/>
      <c r="N15" s="185"/>
      <c r="O15" s="185"/>
      <c r="P15" s="113"/>
      <c r="Q15" s="113"/>
    </row>
    <row r="16" spans="1:20" ht="15.95" customHeight="1">
      <c r="A16" s="114"/>
      <c r="B16" s="117"/>
      <c r="C16" s="116" t="s">
        <v>17</v>
      </c>
      <c r="D16" s="351"/>
      <c r="E16" s="351"/>
      <c r="F16" s="113"/>
      <c r="G16" s="113"/>
      <c r="H16" s="111"/>
      <c r="I16" s="186" t="str">
        <f>IF(I5="","",I5)</f>
        <v/>
      </c>
      <c r="J16" s="187" t="s">
        <v>146</v>
      </c>
      <c r="K16" s="188" t="e">
        <f>VLOOKUP(I16,$C$55:$G$65,2,TRUE)</f>
        <v>#N/A</v>
      </c>
      <c r="L16" s="185"/>
      <c r="M16" s="185"/>
      <c r="N16" s="185"/>
      <c r="O16" s="185"/>
      <c r="P16" s="113"/>
      <c r="Q16" s="113"/>
    </row>
    <row r="17" spans="1:17" ht="15.95" customHeight="1">
      <c r="A17" s="114"/>
      <c r="B17" s="117"/>
      <c r="C17" s="116" t="s">
        <v>18</v>
      </c>
      <c r="D17" s="352"/>
      <c r="E17" s="352"/>
      <c r="F17" s="113"/>
      <c r="G17" s="113"/>
      <c r="H17" s="111"/>
      <c r="I17" s="353" t="s">
        <v>428</v>
      </c>
      <c r="J17" s="354" t="s">
        <v>428</v>
      </c>
      <c r="K17" s="189" t="e">
        <f>K16*0.05</f>
        <v>#N/A</v>
      </c>
      <c r="L17" s="185"/>
      <c r="M17" s="185"/>
      <c r="N17" s="185"/>
      <c r="O17" s="185"/>
      <c r="P17" s="113"/>
      <c r="Q17" s="113"/>
    </row>
    <row r="18" spans="1:17" ht="15.95" customHeight="1">
      <c r="A18" s="114"/>
      <c r="B18" s="117"/>
      <c r="C18" s="295" t="s">
        <v>436</v>
      </c>
      <c r="D18" s="143"/>
      <c r="E18" s="143"/>
      <c r="F18" s="143"/>
      <c r="G18" s="143"/>
      <c r="H18" s="337"/>
      <c r="I18" s="355" t="str">
        <f>IF(I5="","",I5)</f>
        <v/>
      </c>
      <c r="J18" s="354"/>
      <c r="K18" s="188" t="e">
        <f>IF(I18&gt;0,VLOOKUP(I18,C55:G65,5,TRUE)*I5,"")</f>
        <v>#N/A</v>
      </c>
      <c r="L18" s="250"/>
      <c r="M18" s="356"/>
      <c r="N18" s="356"/>
      <c r="O18" s="356"/>
      <c r="P18" s="113"/>
      <c r="Q18" s="113"/>
    </row>
    <row r="19" spans="1:17" ht="15.95" customHeight="1">
      <c r="A19" s="114"/>
      <c r="B19" s="114"/>
      <c r="C19" s="116"/>
      <c r="D19" s="190"/>
      <c r="E19" s="190"/>
      <c r="F19" s="190"/>
      <c r="G19" s="190"/>
      <c r="H19" s="191"/>
      <c r="I19" s="353" t="str">
        <f>IF(D19&gt;0,I6,"")</f>
        <v/>
      </c>
      <c r="J19" s="354"/>
      <c r="K19" s="188" t="str">
        <f>IF(D19&gt;0,VLOOKUP(I19,$C$55:$F$61,4,TRUE),"")</f>
        <v/>
      </c>
      <c r="L19" s="112"/>
      <c r="M19" s="113"/>
      <c r="N19" s="113"/>
      <c r="O19" s="113"/>
      <c r="P19" s="113"/>
      <c r="Q19" s="113"/>
    </row>
    <row r="20" spans="1:17" ht="15.95" customHeight="1">
      <c r="A20" s="114"/>
      <c r="B20" s="114"/>
      <c r="C20" s="358"/>
      <c r="D20" s="118"/>
      <c r="E20" s="118"/>
      <c r="F20" s="190"/>
      <c r="G20" s="190"/>
      <c r="H20" s="191"/>
      <c r="I20" s="359"/>
      <c r="J20" s="360"/>
      <c r="K20" s="361"/>
      <c r="L20" s="112"/>
      <c r="M20" s="113"/>
      <c r="N20" s="113"/>
      <c r="O20" s="113"/>
      <c r="P20" s="113"/>
      <c r="Q20" s="113"/>
    </row>
    <row r="21" spans="1:17" ht="15.95" customHeight="1">
      <c r="A21" s="114"/>
      <c r="B21" s="114"/>
      <c r="C21" s="116"/>
      <c r="D21" s="113"/>
      <c r="E21" s="113"/>
      <c r="F21" s="143"/>
      <c r="G21" s="143"/>
      <c r="H21" s="191"/>
      <c r="I21" s="362"/>
      <c r="J21" s="363"/>
      <c r="K21" s="361"/>
      <c r="L21" s="112"/>
      <c r="M21" s="113"/>
      <c r="N21" s="113"/>
      <c r="O21" s="113"/>
      <c r="P21" s="113"/>
      <c r="Q21" s="113"/>
    </row>
    <row r="22" spans="1:17" ht="15.95" customHeight="1">
      <c r="A22" s="114"/>
      <c r="B22" s="114"/>
      <c r="C22" s="364"/>
      <c r="D22" s="113"/>
      <c r="E22" s="113"/>
      <c r="F22" s="113"/>
      <c r="G22" s="113"/>
      <c r="H22" s="111"/>
      <c r="I22" s="181"/>
      <c r="J22" s="113"/>
      <c r="K22" s="182"/>
      <c r="L22" s="112"/>
      <c r="M22" s="113"/>
      <c r="N22" s="113"/>
      <c r="O22" s="113"/>
      <c r="P22" s="113"/>
      <c r="Q22" s="113"/>
    </row>
    <row r="23" spans="1:17" ht="15.95" customHeight="1">
      <c r="A23" s="114"/>
      <c r="B23" s="114"/>
      <c r="C23" s="364"/>
      <c r="D23" s="113"/>
      <c r="E23" s="113"/>
      <c r="F23" s="113"/>
      <c r="G23" s="113"/>
      <c r="H23" s="111"/>
      <c r="I23" s="181"/>
      <c r="J23" s="113"/>
      <c r="K23" s="189"/>
      <c r="L23" s="112"/>
      <c r="M23" s="113"/>
      <c r="N23" s="113"/>
      <c r="O23" s="113"/>
      <c r="P23" s="113"/>
      <c r="Q23" s="113"/>
    </row>
    <row r="24" spans="1:17" ht="15.95" customHeight="1">
      <c r="A24" s="114"/>
      <c r="B24" s="114"/>
      <c r="C24" s="113"/>
      <c r="D24" s="113"/>
      <c r="E24" s="113"/>
      <c r="F24" s="113"/>
      <c r="G24" s="113"/>
      <c r="H24" s="111"/>
      <c r="I24" s="181"/>
      <c r="J24" s="113"/>
      <c r="K24" s="182"/>
      <c r="L24" s="112"/>
      <c r="M24" s="365" t="e">
        <f>ROUNDDOWN($L$25*2/3,-3)</f>
        <v>#N/A</v>
      </c>
      <c r="N24" s="365"/>
      <c r="O24" s="365" t="e">
        <f>ROUNDDOWN($L$25*1/12,-3)</f>
        <v>#N/A</v>
      </c>
      <c r="P24" s="365"/>
      <c r="Q24" s="365"/>
    </row>
    <row r="25" spans="1:17" ht="15.95" customHeight="1" thickBot="1">
      <c r="A25" s="118"/>
      <c r="B25" s="119"/>
      <c r="C25" s="120" t="s">
        <v>13</v>
      </c>
      <c r="D25" s="143">
        <f>SUM(D16:D24)</f>
        <v>0</v>
      </c>
      <c r="E25" s="366">
        <f>SUM(E16:E24)</f>
        <v>0</v>
      </c>
      <c r="F25" s="143">
        <f>SUM(F18:F24)</f>
        <v>0</v>
      </c>
      <c r="G25" s="366">
        <f>D25-F25</f>
        <v>0</v>
      </c>
      <c r="H25" s="111">
        <f>MIN(E25,G25)</f>
        <v>0</v>
      </c>
      <c r="I25" s="367" t="s">
        <v>146</v>
      </c>
      <c r="J25" s="368" t="s">
        <v>146</v>
      </c>
      <c r="K25" s="369" t="e">
        <f>SUM(K16:K24)</f>
        <v>#N/A</v>
      </c>
      <c r="L25" s="112" t="e">
        <f>MIN(H25,K25)</f>
        <v>#N/A</v>
      </c>
      <c r="M25" s="1446" t="e">
        <f>M24+N24</f>
        <v>#N/A</v>
      </c>
      <c r="N25" s="1447"/>
      <c r="O25" s="1446" t="e">
        <f>O24+P24</f>
        <v>#N/A</v>
      </c>
      <c r="P25" s="1447"/>
      <c r="Q25" s="113" t="e">
        <f>M25+O25</f>
        <v>#N/A</v>
      </c>
    </row>
    <row r="26" spans="1:17" ht="15.95" customHeight="1">
      <c r="A26" s="296"/>
      <c r="B26" s="296"/>
      <c r="C26" s="103"/>
      <c r="D26" s="297"/>
      <c r="E26" s="297"/>
      <c r="F26" s="297"/>
      <c r="G26" s="297"/>
      <c r="H26" s="297"/>
      <c r="I26" s="298"/>
      <c r="J26" s="298"/>
      <c r="K26" s="299"/>
      <c r="L26" s="296"/>
      <c r="M26" s="372"/>
      <c r="N26" s="372"/>
      <c r="O26" s="372"/>
      <c r="P26" s="372"/>
      <c r="Q26" s="296"/>
    </row>
    <row r="27" spans="1:17" ht="15.95" customHeight="1" thickBot="1">
      <c r="A27" s="373" t="s">
        <v>435</v>
      </c>
    </row>
    <row r="28" spans="1:17" s="98" customFormat="1" ht="15.95" customHeight="1">
      <c r="A28" s="338"/>
      <c r="B28" s="99"/>
      <c r="C28" s="100"/>
      <c r="D28" s="101" t="s">
        <v>8</v>
      </c>
      <c r="E28" s="101" t="s">
        <v>9</v>
      </c>
      <c r="F28" s="101" t="s">
        <v>251</v>
      </c>
      <c r="G28" s="101"/>
      <c r="H28" s="177" t="s">
        <v>252</v>
      </c>
      <c r="I28" s="1448" t="s">
        <v>413</v>
      </c>
      <c r="J28" s="1449"/>
      <c r="K28" s="1450"/>
      <c r="L28" s="1451" t="s">
        <v>22</v>
      </c>
      <c r="M28" s="1453" t="s">
        <v>414</v>
      </c>
      <c r="N28" s="1412"/>
      <c r="O28" s="1453" t="s">
        <v>415</v>
      </c>
      <c r="P28" s="1412"/>
      <c r="Q28" s="1441" t="s">
        <v>416</v>
      </c>
    </row>
    <row r="29" spans="1:17" s="98" customFormat="1" ht="15.95" customHeight="1">
      <c r="A29" s="1443" t="s">
        <v>253</v>
      </c>
      <c r="B29" s="1444"/>
      <c r="C29" s="1445"/>
      <c r="D29" s="105"/>
      <c r="E29" s="105" t="s">
        <v>10</v>
      </c>
      <c r="F29" s="105"/>
      <c r="G29" s="105" t="s">
        <v>254</v>
      </c>
      <c r="H29" s="178"/>
      <c r="I29" s="341"/>
      <c r="J29" s="342"/>
      <c r="K29" s="179"/>
      <c r="L29" s="1452"/>
      <c r="M29" s="1454"/>
      <c r="N29" s="1455"/>
      <c r="O29" s="1454"/>
      <c r="P29" s="1455"/>
      <c r="Q29" s="1442"/>
    </row>
    <row r="30" spans="1:17" s="98" customFormat="1" ht="15.95" customHeight="1">
      <c r="A30" s="102"/>
      <c r="B30" s="103"/>
      <c r="C30" s="104"/>
      <c r="D30" s="105" t="s">
        <v>255</v>
      </c>
      <c r="E30" s="105" t="s">
        <v>11</v>
      </c>
      <c r="F30" s="105" t="s">
        <v>12</v>
      </c>
      <c r="G30" s="105"/>
      <c r="H30" s="178" t="s">
        <v>25</v>
      </c>
      <c r="I30" s="341" t="s">
        <v>94</v>
      </c>
      <c r="J30" s="343" t="s">
        <v>417</v>
      </c>
      <c r="K30" s="344" t="s">
        <v>256</v>
      </c>
      <c r="L30" s="1452"/>
      <c r="M30" s="1456"/>
      <c r="N30" s="1457"/>
      <c r="O30" s="1454"/>
      <c r="P30" s="1455"/>
      <c r="Q30" s="1442"/>
    </row>
    <row r="31" spans="1:17" s="98" customFormat="1" ht="15.95" customHeight="1">
      <c r="A31" s="106"/>
      <c r="B31" s="107"/>
      <c r="C31" s="108"/>
      <c r="D31" s="109" t="s">
        <v>257</v>
      </c>
      <c r="E31" s="109" t="s">
        <v>418</v>
      </c>
      <c r="F31" s="109" t="s">
        <v>419</v>
      </c>
      <c r="G31" s="345" t="s">
        <v>420</v>
      </c>
      <c r="H31" s="180" t="s">
        <v>258</v>
      </c>
      <c r="I31" s="346"/>
      <c r="J31" s="347"/>
      <c r="K31" s="348" t="s">
        <v>421</v>
      </c>
      <c r="L31" s="347" t="s">
        <v>422</v>
      </c>
      <c r="M31" s="349" t="s">
        <v>423</v>
      </c>
      <c r="N31" s="349" t="s">
        <v>424</v>
      </c>
      <c r="O31" s="350" t="s">
        <v>425</v>
      </c>
      <c r="P31" s="350" t="s">
        <v>426</v>
      </c>
      <c r="Q31" s="350" t="s">
        <v>427</v>
      </c>
    </row>
    <row r="32" spans="1:17" ht="15.95" customHeight="1">
      <c r="A32" s="110" t="s">
        <v>259</v>
      </c>
      <c r="B32" s="111"/>
      <c r="C32" s="112"/>
      <c r="D32" s="113"/>
      <c r="E32" s="113"/>
      <c r="F32" s="113"/>
      <c r="G32" s="113"/>
      <c r="H32" s="111"/>
      <c r="I32" s="181"/>
      <c r="J32" s="113"/>
      <c r="K32" s="182"/>
      <c r="L32" s="112"/>
      <c r="M32" s="113"/>
      <c r="N32" s="113"/>
      <c r="O32" s="113"/>
      <c r="P32" s="113"/>
      <c r="Q32" s="113"/>
    </row>
    <row r="33" spans="1:20" ht="15.95" customHeight="1">
      <c r="A33" s="114"/>
      <c r="B33" s="111"/>
      <c r="C33" s="192" t="s">
        <v>53</v>
      </c>
      <c r="D33" s="110"/>
      <c r="E33" s="110"/>
      <c r="F33" s="110"/>
      <c r="G33" s="110"/>
      <c r="H33" s="115"/>
      <c r="I33" s="181"/>
      <c r="J33" s="113"/>
      <c r="K33" s="182"/>
      <c r="L33" s="183"/>
      <c r="M33" s="112"/>
      <c r="N33" s="112"/>
      <c r="O33" s="113"/>
      <c r="P33" s="113"/>
      <c r="Q33" s="113"/>
      <c r="T33" s="294" t="s">
        <v>256</v>
      </c>
    </row>
    <row r="34" spans="1:20" ht="15.95" customHeight="1">
      <c r="A34" s="114"/>
      <c r="B34" s="117"/>
      <c r="C34" s="116" t="s">
        <v>16</v>
      </c>
      <c r="D34" s="113"/>
      <c r="E34" s="113"/>
      <c r="F34" s="113"/>
      <c r="G34" s="113"/>
      <c r="H34" s="111"/>
      <c r="I34" s="183"/>
      <c r="J34" s="110"/>
      <c r="K34" s="184"/>
      <c r="L34" s="185"/>
      <c r="M34" s="185"/>
      <c r="N34" s="185"/>
      <c r="O34" s="185"/>
      <c r="P34" s="113"/>
      <c r="Q34" s="113"/>
    </row>
    <row r="35" spans="1:20" ht="15.95" customHeight="1">
      <c r="A35" s="114"/>
      <c r="B35" s="117"/>
      <c r="C35" s="116" t="s">
        <v>17</v>
      </c>
      <c r="D35" s="351"/>
      <c r="E35" s="351"/>
      <c r="F35" s="113"/>
      <c r="G35" s="113"/>
      <c r="H35" s="111"/>
      <c r="I35" s="186" t="str">
        <f>IF(I6="","",I6)</f>
        <v/>
      </c>
      <c r="J35" s="187" t="s">
        <v>146</v>
      </c>
      <c r="K35" s="188" t="e">
        <f>VLOOKUP(I35,$C$55:$G$65,2,TRUE)</f>
        <v>#N/A</v>
      </c>
      <c r="L35" s="185"/>
      <c r="M35" s="185"/>
      <c r="N35" s="185"/>
      <c r="O35" s="185"/>
      <c r="P35" s="113"/>
      <c r="Q35" s="113"/>
    </row>
    <row r="36" spans="1:20" ht="15.95" customHeight="1">
      <c r="A36" s="114"/>
      <c r="B36" s="117"/>
      <c r="C36" s="116" t="s">
        <v>18</v>
      </c>
      <c r="D36" s="352"/>
      <c r="E36" s="352"/>
      <c r="F36" s="113"/>
      <c r="G36" s="113"/>
      <c r="H36" s="111"/>
      <c r="I36" s="353" t="s">
        <v>428</v>
      </c>
      <c r="J36" s="354" t="s">
        <v>428</v>
      </c>
      <c r="K36" s="189" t="e">
        <f>K35*0.05</f>
        <v>#N/A</v>
      </c>
      <c r="L36" s="185"/>
      <c r="M36" s="185"/>
      <c r="N36" s="185"/>
      <c r="O36" s="185"/>
      <c r="P36" s="113"/>
      <c r="Q36" s="113"/>
    </row>
    <row r="37" spans="1:20" ht="15.95" customHeight="1">
      <c r="A37" s="114"/>
      <c r="B37" s="117"/>
      <c r="C37" s="116"/>
      <c r="D37" s="352"/>
      <c r="E37" s="352"/>
      <c r="F37" s="143"/>
      <c r="G37" s="143"/>
      <c r="H37" s="337"/>
      <c r="I37" s="355" t="str">
        <f>IF(D37&gt;0,I24,"")</f>
        <v/>
      </c>
      <c r="J37" s="354"/>
      <c r="K37" s="188" t="str">
        <f>IF(D37&gt;0,VLOOKUP(I37,$C$55:$F$61,3,TRUE),"")</f>
        <v/>
      </c>
      <c r="L37" s="250"/>
      <c r="M37" s="356"/>
      <c r="N37" s="356"/>
      <c r="O37" s="356"/>
      <c r="P37" s="113"/>
      <c r="Q37" s="113"/>
    </row>
    <row r="38" spans="1:20" ht="15.95" customHeight="1">
      <c r="A38" s="114"/>
      <c r="B38" s="114"/>
      <c r="C38" s="116"/>
      <c r="D38" s="357"/>
      <c r="E38" s="357"/>
      <c r="F38" s="190"/>
      <c r="G38" s="190"/>
      <c r="H38" s="191"/>
      <c r="I38" s="353" t="str">
        <f>IF(D38&gt;0,I24,"")</f>
        <v/>
      </c>
      <c r="J38" s="354"/>
      <c r="K38" s="188" t="str">
        <f>IF(D38&gt;0,VLOOKUP(I38,$C$55:$F$61,4,TRUE),"")</f>
        <v/>
      </c>
      <c r="L38" s="112"/>
      <c r="M38" s="113"/>
      <c r="N38" s="113"/>
      <c r="O38" s="113"/>
      <c r="P38" s="113"/>
      <c r="Q38" s="113"/>
    </row>
    <row r="39" spans="1:20" ht="15.95" customHeight="1">
      <c r="A39" s="114"/>
      <c r="B39" s="114"/>
      <c r="C39" s="358"/>
      <c r="D39" s="118"/>
      <c r="E39" s="118"/>
      <c r="F39" s="190"/>
      <c r="G39" s="190"/>
      <c r="H39" s="191"/>
      <c r="I39" s="359"/>
      <c r="J39" s="360"/>
      <c r="K39" s="361"/>
      <c r="L39" s="112"/>
      <c r="M39" s="113"/>
      <c r="N39" s="113"/>
      <c r="O39" s="113"/>
      <c r="P39" s="113"/>
      <c r="Q39" s="113"/>
    </row>
    <row r="40" spans="1:20" ht="15.95" customHeight="1">
      <c r="A40" s="114"/>
      <c r="B40" s="114"/>
      <c r="C40" s="116"/>
      <c r="D40" s="113"/>
      <c r="E40" s="113"/>
      <c r="F40" s="143"/>
      <c r="G40" s="143"/>
      <c r="H40" s="191"/>
      <c r="I40" s="362"/>
      <c r="J40" s="363"/>
      <c r="K40" s="361"/>
      <c r="L40" s="112"/>
      <c r="M40" s="113"/>
      <c r="N40" s="113"/>
      <c r="O40" s="113"/>
      <c r="P40" s="113"/>
      <c r="Q40" s="113"/>
    </row>
    <row r="41" spans="1:20" ht="15.95" customHeight="1">
      <c r="A41" s="114"/>
      <c r="B41" s="114"/>
      <c r="C41" s="364"/>
      <c r="D41" s="113"/>
      <c r="E41" s="113"/>
      <c r="F41" s="113"/>
      <c r="G41" s="113"/>
      <c r="H41" s="111"/>
      <c r="I41" s="181"/>
      <c r="J41" s="113"/>
      <c r="K41" s="182"/>
      <c r="L41" s="112"/>
      <c r="M41" s="113"/>
      <c r="N41" s="113"/>
      <c r="O41" s="113"/>
      <c r="P41" s="113"/>
      <c r="Q41" s="113"/>
    </row>
    <row r="42" spans="1:20" ht="15.95" customHeight="1">
      <c r="A42" s="114"/>
      <c r="B42" s="114"/>
      <c r="C42" s="364"/>
      <c r="D42" s="113"/>
      <c r="E42" s="113"/>
      <c r="F42" s="113"/>
      <c r="G42" s="113"/>
      <c r="H42" s="111"/>
      <c r="I42" s="181"/>
      <c r="J42" s="113"/>
      <c r="K42" s="189"/>
      <c r="L42" s="112"/>
      <c r="M42" s="113"/>
      <c r="N42" s="113"/>
      <c r="O42" s="113"/>
      <c r="P42" s="113"/>
      <c r="Q42" s="113"/>
    </row>
    <row r="43" spans="1:20" ht="15.95" customHeight="1">
      <c r="A43" s="114"/>
      <c r="B43" s="114"/>
      <c r="C43" s="113"/>
      <c r="D43" s="113"/>
      <c r="E43" s="113"/>
      <c r="F43" s="113"/>
      <c r="G43" s="113"/>
      <c r="H43" s="111"/>
      <c r="I43" s="181"/>
      <c r="J43" s="113"/>
      <c r="K43" s="182"/>
      <c r="L43" s="112"/>
      <c r="M43" s="365"/>
      <c r="N43" s="365" t="e">
        <f>ROUNDDOWN($L$44*1/2,-3)</f>
        <v>#N/A</v>
      </c>
      <c r="O43" s="365"/>
      <c r="P43" s="365" t="e">
        <f>ROUNDDOWN($L$44*1/4,-3)</f>
        <v>#N/A</v>
      </c>
      <c r="Q43" s="365"/>
    </row>
    <row r="44" spans="1:20" ht="15.95" customHeight="1" thickBot="1">
      <c r="A44" s="118"/>
      <c r="B44" s="119"/>
      <c r="C44" s="120" t="s">
        <v>13</v>
      </c>
      <c r="D44" s="143">
        <f>SUM(D35:D43)</f>
        <v>0</v>
      </c>
      <c r="E44" s="366">
        <f>SUM(E35:E43)</f>
        <v>0</v>
      </c>
      <c r="F44" s="143">
        <f>SUM(F37:F43)</f>
        <v>0</v>
      </c>
      <c r="G44" s="366">
        <f>D44-F44</f>
        <v>0</v>
      </c>
      <c r="H44" s="111">
        <f>MIN(E44,G44)</f>
        <v>0</v>
      </c>
      <c r="I44" s="367" t="s">
        <v>146</v>
      </c>
      <c r="J44" s="368" t="s">
        <v>146</v>
      </c>
      <c r="K44" s="369" t="e">
        <f>SUM(K35:K43)</f>
        <v>#N/A</v>
      </c>
      <c r="L44" s="112" t="e">
        <f>MIN(H44,K44)</f>
        <v>#N/A</v>
      </c>
      <c r="M44" s="1446" t="e">
        <f>M43+N43</f>
        <v>#N/A</v>
      </c>
      <c r="N44" s="1447"/>
      <c r="O44" s="1446" t="e">
        <f>O43+P43</f>
        <v>#N/A</v>
      </c>
      <c r="P44" s="1447"/>
      <c r="Q44" s="113" t="e">
        <f>M44+O44</f>
        <v>#N/A</v>
      </c>
    </row>
    <row r="45" spans="1:20" ht="15.95" customHeight="1">
      <c r="A45" s="296"/>
      <c r="B45" s="296"/>
      <c r="C45" s="103"/>
      <c r="D45" s="297"/>
      <c r="E45" s="297"/>
      <c r="F45" s="297"/>
      <c r="G45" s="297"/>
      <c r="H45" s="297"/>
      <c r="I45" s="298"/>
      <c r="J45" s="298"/>
      <c r="K45" s="299"/>
      <c r="L45" s="297"/>
      <c r="M45" s="372"/>
      <c r="N45" s="372"/>
      <c r="O45" s="372"/>
      <c r="P45" s="372"/>
      <c r="Q45" s="296"/>
    </row>
    <row r="46" spans="1:20" ht="15.95" customHeight="1">
      <c r="B46" s="96" t="s">
        <v>26</v>
      </c>
    </row>
    <row r="47" spans="1:20" ht="15.95" customHeight="1">
      <c r="B47" s="96" t="s">
        <v>429</v>
      </c>
    </row>
    <row r="48" spans="1:20" ht="15.95" customHeight="1">
      <c r="B48" s="96" t="s">
        <v>430</v>
      </c>
    </row>
    <row r="49" spans="2:7" ht="15.95" customHeight="1">
      <c r="B49" s="96" t="s">
        <v>431</v>
      </c>
    </row>
    <row r="50" spans="2:7" ht="15.95" customHeight="1">
      <c r="B50" s="96" t="s">
        <v>432</v>
      </c>
    </row>
    <row r="51" spans="2:7" ht="15.95" customHeight="1">
      <c r="B51" s="121"/>
    </row>
    <row r="52" spans="2:7" ht="15.95" customHeight="1">
      <c r="B52" s="121"/>
    </row>
    <row r="53" spans="2:7" ht="15.95" customHeight="1">
      <c r="B53" s="121"/>
    </row>
    <row r="54" spans="2:7" ht="15.95" customHeight="1">
      <c r="B54" s="121"/>
      <c r="C54" s="300" t="s">
        <v>94</v>
      </c>
      <c r="D54" s="295" t="s">
        <v>406</v>
      </c>
      <c r="E54" s="295" t="s">
        <v>407</v>
      </c>
      <c r="F54" s="295" t="s">
        <v>433</v>
      </c>
      <c r="G54" s="295" t="s">
        <v>437</v>
      </c>
    </row>
    <row r="55" spans="2:7">
      <c r="C55" s="95">
        <v>0</v>
      </c>
      <c r="D55" s="113">
        <v>92300000</v>
      </c>
      <c r="E55" s="113">
        <v>2049000</v>
      </c>
      <c r="F55" s="113">
        <v>3648000</v>
      </c>
      <c r="G55" s="113">
        <v>49000</v>
      </c>
    </row>
    <row r="56" spans="2:7">
      <c r="C56" s="294">
        <v>21</v>
      </c>
      <c r="D56" s="113">
        <v>99800000</v>
      </c>
      <c r="E56" s="113">
        <v>2323000</v>
      </c>
      <c r="F56" s="113">
        <v>4452000</v>
      </c>
      <c r="G56" s="113">
        <v>37000</v>
      </c>
    </row>
    <row r="57" spans="2:7">
      <c r="C57" s="294">
        <v>31</v>
      </c>
      <c r="D57" s="113">
        <v>112400000</v>
      </c>
      <c r="E57" s="113">
        <v>3098000</v>
      </c>
      <c r="F57" s="113">
        <v>5397000</v>
      </c>
      <c r="G57" s="113">
        <v>32000</v>
      </c>
    </row>
    <row r="58" spans="2:7">
      <c r="C58" s="294">
        <v>41</v>
      </c>
      <c r="D58" s="113">
        <v>127400000</v>
      </c>
      <c r="E58" s="113">
        <v>3898000</v>
      </c>
      <c r="F58" s="113">
        <v>7496000</v>
      </c>
      <c r="G58" s="113">
        <v>28000</v>
      </c>
    </row>
    <row r="59" spans="2:7">
      <c r="C59" s="294">
        <v>71</v>
      </c>
      <c r="D59" s="113">
        <v>167300000</v>
      </c>
      <c r="E59" s="113">
        <v>5497000</v>
      </c>
      <c r="F59" s="113">
        <v>11245000</v>
      </c>
      <c r="G59" s="113">
        <v>23000</v>
      </c>
    </row>
    <row r="60" spans="2:7">
      <c r="C60" s="294">
        <v>101</v>
      </c>
      <c r="D60" s="113">
        <v>199800000</v>
      </c>
      <c r="E60" s="113">
        <v>6597000</v>
      </c>
      <c r="F60" s="113">
        <v>13494000</v>
      </c>
      <c r="G60" s="113">
        <v>19000</v>
      </c>
    </row>
    <row r="61" spans="2:7">
      <c r="C61" s="294">
        <v>131</v>
      </c>
      <c r="D61" s="113">
        <v>232300000</v>
      </c>
      <c r="E61" s="113">
        <v>8246000</v>
      </c>
      <c r="F61" s="113">
        <v>16868000</v>
      </c>
      <c r="G61" s="113">
        <v>18000</v>
      </c>
    </row>
    <row r="62" spans="2:7">
      <c r="C62" s="95">
        <v>161</v>
      </c>
      <c r="D62" s="113">
        <v>264800000</v>
      </c>
      <c r="E62" s="113"/>
      <c r="F62" s="113"/>
      <c r="G62" s="113">
        <v>17000</v>
      </c>
    </row>
    <row r="63" spans="2:7">
      <c r="C63" s="95">
        <v>191</v>
      </c>
      <c r="D63" s="113">
        <v>299700000</v>
      </c>
      <c r="E63" s="113"/>
      <c r="F63" s="113"/>
      <c r="G63" s="113">
        <v>17000</v>
      </c>
    </row>
    <row r="64" spans="2:7">
      <c r="C64" s="95">
        <v>221</v>
      </c>
      <c r="D64" s="113">
        <v>327300000</v>
      </c>
      <c r="E64" s="113"/>
      <c r="F64" s="113"/>
      <c r="G64" s="113">
        <v>17000</v>
      </c>
    </row>
    <row r="65" spans="3:7">
      <c r="C65" s="95">
        <v>251</v>
      </c>
      <c r="D65" s="113">
        <v>362300000</v>
      </c>
      <c r="E65" s="113"/>
      <c r="F65" s="113"/>
      <c r="G65" s="113">
        <v>17000</v>
      </c>
    </row>
  </sheetData>
  <sheetProtection selectLockedCells="1"/>
  <mergeCells count="19">
    <mergeCell ref="A2:R2"/>
    <mergeCell ref="A5:E5"/>
    <mergeCell ref="A6:E6"/>
    <mergeCell ref="I9:K9"/>
    <mergeCell ref="L9:L11"/>
    <mergeCell ref="M9:N11"/>
    <mergeCell ref="O9:P11"/>
    <mergeCell ref="Q9:Q11"/>
    <mergeCell ref="A10:C10"/>
    <mergeCell ref="Q28:Q30"/>
    <mergeCell ref="A29:C29"/>
    <mergeCell ref="M44:N44"/>
    <mergeCell ref="O44:P44"/>
    <mergeCell ref="M25:N25"/>
    <mergeCell ref="O25:P25"/>
    <mergeCell ref="I28:K28"/>
    <mergeCell ref="L28:L30"/>
    <mergeCell ref="M28:N30"/>
    <mergeCell ref="O28:P30"/>
  </mergeCells>
  <phoneticPr fontId="2"/>
  <pageMargins left="0.59055118110236227" right="0.59055118110236227" top="0.98425196850393704" bottom="0.98425196850393704" header="0.51181102362204722" footer="0.51181102362204722"/>
  <pageSetup paperSize="9" scale="61" orientation="landscape" horizontalDpi="300" verticalDpi="300"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5"/>
  <sheetViews>
    <sheetView workbookViewId="0"/>
  </sheetViews>
  <sheetFormatPr defaultRowHeight="13.5"/>
  <cols>
    <col min="1" max="1" width="2.125" style="95" customWidth="1"/>
    <col min="2" max="2" width="3.125" style="95" customWidth="1"/>
    <col min="3" max="3" width="25.375" style="95" customWidth="1"/>
    <col min="4" max="6" width="11.25" style="95" customWidth="1"/>
    <col min="7" max="8" width="11.875" style="95" customWidth="1"/>
    <col min="9" max="10" width="7.375" style="95" customWidth="1"/>
    <col min="11" max="11" width="12.125" style="95" customWidth="1"/>
    <col min="12" max="12" width="12" style="95" customWidth="1"/>
    <col min="13" max="17" width="12.625" style="95" customWidth="1"/>
    <col min="18" max="18" width="0.875" style="95" customWidth="1"/>
    <col min="19" max="19" width="9" style="95"/>
    <col min="20" max="20" width="15" style="95" customWidth="1"/>
    <col min="21" max="23" width="15.625" style="95" customWidth="1"/>
    <col min="24" max="16384" width="9" style="95"/>
  </cols>
  <sheetData>
    <row r="1" spans="1:20" ht="36.75" customHeight="1">
      <c r="C1" s="27" t="s">
        <v>19</v>
      </c>
    </row>
    <row r="2" spans="1:20" s="175" customFormat="1" ht="20.100000000000001" customHeight="1">
      <c r="A2" s="1458" t="s">
        <v>15</v>
      </c>
      <c r="B2" s="1458"/>
      <c r="C2" s="1458"/>
      <c r="D2" s="1458"/>
      <c r="E2" s="1458"/>
      <c r="F2" s="1458"/>
      <c r="G2" s="1458"/>
      <c r="H2" s="1458"/>
      <c r="I2" s="1458"/>
      <c r="J2" s="1458"/>
      <c r="K2" s="1458"/>
      <c r="L2" s="1458"/>
      <c r="M2" s="1458"/>
      <c r="N2" s="1458"/>
      <c r="O2" s="1458"/>
      <c r="P2" s="1458"/>
      <c r="Q2" s="1458"/>
      <c r="R2" s="1458"/>
    </row>
    <row r="3" spans="1:20" s="175" customFormat="1" ht="20.100000000000001" customHeight="1">
      <c r="A3" s="174"/>
      <c r="D3" s="176"/>
      <c r="E3" s="176"/>
      <c r="F3" s="176"/>
      <c r="G3" s="176"/>
      <c r="H3" s="176"/>
      <c r="I3" s="176"/>
      <c r="J3" s="176"/>
      <c r="K3" s="176"/>
    </row>
    <row r="4" spans="1:20" ht="15.95" customHeight="1"/>
    <row r="5" spans="1:20" s="175" customFormat="1" ht="20.100000000000001" customHeight="1">
      <c r="A5" s="1459" t="s">
        <v>20</v>
      </c>
      <c r="B5" s="1459"/>
      <c r="C5" s="1459"/>
      <c r="D5" s="1459"/>
      <c r="E5" s="1459"/>
      <c r="G5" s="340"/>
      <c r="H5" s="291" t="s">
        <v>411</v>
      </c>
      <c r="I5" s="292"/>
    </row>
    <row r="6" spans="1:20" s="175" customFormat="1" ht="20.100000000000001" customHeight="1">
      <c r="A6" s="1459" t="s">
        <v>21</v>
      </c>
      <c r="B6" s="1459"/>
      <c r="C6" s="1459"/>
      <c r="D6" s="1459"/>
      <c r="E6" s="1459"/>
      <c r="F6" s="340"/>
      <c r="G6" s="340"/>
      <c r="H6" s="291" t="s">
        <v>412</v>
      </c>
      <c r="I6" s="292"/>
      <c r="J6" s="293" t="s">
        <v>410</v>
      </c>
    </row>
    <row r="7" spans="1:20" s="175" customFormat="1" ht="20.100000000000001" customHeight="1">
      <c r="A7" s="370"/>
      <c r="B7" s="370"/>
      <c r="C7" s="370"/>
      <c r="D7" s="370"/>
      <c r="E7" s="370"/>
      <c r="F7" s="340"/>
      <c r="G7" s="340"/>
      <c r="H7" s="371"/>
      <c r="I7" s="371"/>
      <c r="J7" s="293"/>
    </row>
    <row r="8" spans="1:20" s="97" customFormat="1" ht="20.100000000000001" customHeight="1" thickBot="1">
      <c r="A8" s="96" t="s">
        <v>434</v>
      </c>
      <c r="B8" s="96"/>
      <c r="C8" s="96"/>
      <c r="D8" s="96"/>
      <c r="E8" s="96"/>
      <c r="F8" s="96"/>
      <c r="G8" s="96"/>
      <c r="H8" s="96"/>
      <c r="I8" s="96"/>
      <c r="J8" s="96"/>
      <c r="K8" s="96"/>
      <c r="L8" s="96"/>
      <c r="M8" s="96"/>
      <c r="N8" s="96"/>
      <c r="Q8" s="96"/>
      <c r="R8" s="96"/>
    </row>
    <row r="9" spans="1:20" s="98" customFormat="1" ht="15.95" customHeight="1">
      <c r="A9" s="338"/>
      <c r="B9" s="99"/>
      <c r="C9" s="100"/>
      <c r="D9" s="101" t="s">
        <v>8</v>
      </c>
      <c r="E9" s="101" t="s">
        <v>9</v>
      </c>
      <c r="F9" s="101" t="s">
        <v>251</v>
      </c>
      <c r="G9" s="101"/>
      <c r="H9" s="177" t="s">
        <v>252</v>
      </c>
      <c r="I9" s="1448" t="s">
        <v>413</v>
      </c>
      <c r="J9" s="1449"/>
      <c r="K9" s="1450"/>
      <c r="L9" s="1451" t="s">
        <v>22</v>
      </c>
      <c r="M9" s="1453" t="s">
        <v>414</v>
      </c>
      <c r="N9" s="1412"/>
      <c r="O9" s="1453" t="s">
        <v>415</v>
      </c>
      <c r="P9" s="1412"/>
      <c r="Q9" s="1441" t="s">
        <v>416</v>
      </c>
    </row>
    <row r="10" spans="1:20" s="98" customFormat="1" ht="15.95" customHeight="1">
      <c r="A10" s="1443" t="s">
        <v>253</v>
      </c>
      <c r="B10" s="1444"/>
      <c r="C10" s="1445"/>
      <c r="D10" s="105"/>
      <c r="E10" s="105" t="s">
        <v>10</v>
      </c>
      <c r="F10" s="105"/>
      <c r="G10" s="105" t="s">
        <v>254</v>
      </c>
      <c r="H10" s="178"/>
      <c r="I10" s="341"/>
      <c r="J10" s="342"/>
      <c r="K10" s="179"/>
      <c r="L10" s="1452"/>
      <c r="M10" s="1454"/>
      <c r="N10" s="1455"/>
      <c r="O10" s="1454"/>
      <c r="P10" s="1455"/>
      <c r="Q10" s="1442"/>
    </row>
    <row r="11" spans="1:20" s="98" customFormat="1" ht="15.95" customHeight="1">
      <c r="A11" s="102"/>
      <c r="B11" s="103"/>
      <c r="C11" s="104"/>
      <c r="D11" s="105" t="s">
        <v>255</v>
      </c>
      <c r="E11" s="105" t="s">
        <v>11</v>
      </c>
      <c r="F11" s="105" t="s">
        <v>12</v>
      </c>
      <c r="G11" s="105"/>
      <c r="H11" s="178" t="s">
        <v>25</v>
      </c>
      <c r="I11" s="341" t="s">
        <v>94</v>
      </c>
      <c r="J11" s="343" t="s">
        <v>417</v>
      </c>
      <c r="K11" s="344" t="s">
        <v>256</v>
      </c>
      <c r="L11" s="1452"/>
      <c r="M11" s="1456"/>
      <c r="N11" s="1457"/>
      <c r="O11" s="1454"/>
      <c r="P11" s="1455"/>
      <c r="Q11" s="1442"/>
    </row>
    <row r="12" spans="1:20" s="98" customFormat="1" ht="15.95" customHeight="1">
      <c r="A12" s="106"/>
      <c r="B12" s="107"/>
      <c r="C12" s="108"/>
      <c r="D12" s="109" t="s">
        <v>257</v>
      </c>
      <c r="E12" s="109" t="s">
        <v>418</v>
      </c>
      <c r="F12" s="109" t="s">
        <v>419</v>
      </c>
      <c r="G12" s="345" t="s">
        <v>420</v>
      </c>
      <c r="H12" s="180" t="s">
        <v>258</v>
      </c>
      <c r="I12" s="346"/>
      <c r="J12" s="347"/>
      <c r="K12" s="348" t="s">
        <v>421</v>
      </c>
      <c r="L12" s="347" t="s">
        <v>422</v>
      </c>
      <c r="M12" s="349" t="s">
        <v>423</v>
      </c>
      <c r="N12" s="349" t="s">
        <v>424</v>
      </c>
      <c r="O12" s="350" t="s">
        <v>425</v>
      </c>
      <c r="P12" s="350" t="s">
        <v>426</v>
      </c>
      <c r="Q12" s="350" t="s">
        <v>427</v>
      </c>
    </row>
    <row r="13" spans="1:20" ht="15.95" customHeight="1">
      <c r="A13" s="110" t="s">
        <v>259</v>
      </c>
      <c r="B13" s="111"/>
      <c r="C13" s="112"/>
      <c r="D13" s="113"/>
      <c r="E13" s="113"/>
      <c r="F13" s="113"/>
      <c r="G13" s="113"/>
      <c r="H13" s="111"/>
      <c r="I13" s="181"/>
      <c r="J13" s="113"/>
      <c r="K13" s="182"/>
      <c r="L13" s="112"/>
      <c r="M13" s="113"/>
      <c r="N13" s="113"/>
      <c r="O13" s="113"/>
      <c r="P13" s="113"/>
      <c r="Q13" s="113"/>
    </row>
    <row r="14" spans="1:20" ht="15.95" customHeight="1">
      <c r="A14" s="114"/>
      <c r="B14" s="111"/>
      <c r="C14" s="192" t="s">
        <v>53</v>
      </c>
      <c r="D14" s="110"/>
      <c r="E14" s="110"/>
      <c r="F14" s="110"/>
      <c r="G14" s="110"/>
      <c r="H14" s="115"/>
      <c r="I14" s="181"/>
      <c r="J14" s="113"/>
      <c r="K14" s="182"/>
      <c r="L14" s="183"/>
      <c r="M14" s="112"/>
      <c r="N14" s="112"/>
      <c r="O14" s="113"/>
      <c r="P14" s="113"/>
      <c r="Q14" s="113"/>
      <c r="T14" s="294" t="s">
        <v>256</v>
      </c>
    </row>
    <row r="15" spans="1:20" ht="15.95" customHeight="1">
      <c r="A15" s="114"/>
      <c r="B15" s="117"/>
      <c r="C15" s="116" t="s">
        <v>16</v>
      </c>
      <c r="D15" s="113"/>
      <c r="E15" s="113"/>
      <c r="F15" s="113"/>
      <c r="G15" s="113"/>
      <c r="H15" s="111"/>
      <c r="I15" s="183"/>
      <c r="J15" s="110"/>
      <c r="K15" s="184"/>
      <c r="L15" s="185"/>
      <c r="M15" s="185"/>
      <c r="N15" s="185"/>
      <c r="O15" s="185"/>
      <c r="P15" s="113"/>
      <c r="Q15" s="113"/>
    </row>
    <row r="16" spans="1:20" ht="15.95" customHeight="1">
      <c r="A16" s="114"/>
      <c r="B16" s="117"/>
      <c r="C16" s="116" t="s">
        <v>17</v>
      </c>
      <c r="D16" s="351"/>
      <c r="E16" s="351"/>
      <c r="F16" s="113"/>
      <c r="G16" s="113"/>
      <c r="H16" s="111"/>
      <c r="I16" s="186" t="str">
        <f>IF(I5="","",I5)</f>
        <v/>
      </c>
      <c r="J16" s="187" t="s">
        <v>146</v>
      </c>
      <c r="K16" s="188" t="e">
        <f>VLOOKUP(I16,$C$55:$G$65,2,TRUE)</f>
        <v>#N/A</v>
      </c>
      <c r="L16" s="185"/>
      <c r="M16" s="185"/>
      <c r="N16" s="185"/>
      <c r="O16" s="185"/>
      <c r="P16" s="113"/>
      <c r="Q16" s="113"/>
    </row>
    <row r="17" spans="1:17" ht="15.95" customHeight="1">
      <c r="A17" s="114"/>
      <c r="B17" s="117"/>
      <c r="C17" s="116" t="s">
        <v>18</v>
      </c>
      <c r="D17" s="352"/>
      <c r="E17" s="352"/>
      <c r="F17" s="113"/>
      <c r="G17" s="113"/>
      <c r="H17" s="111"/>
      <c r="I17" s="353" t="s">
        <v>428</v>
      </c>
      <c r="J17" s="354" t="s">
        <v>428</v>
      </c>
      <c r="K17" s="189" t="e">
        <f>K16*0.05</f>
        <v>#N/A</v>
      </c>
      <c r="L17" s="185"/>
      <c r="M17" s="185"/>
      <c r="N17" s="185"/>
      <c r="O17" s="185"/>
      <c r="P17" s="113"/>
      <c r="Q17" s="113"/>
    </row>
    <row r="18" spans="1:17" ht="15.95" customHeight="1">
      <c r="A18" s="114"/>
      <c r="B18" s="117"/>
      <c r="C18" s="295" t="s">
        <v>436</v>
      </c>
      <c r="D18" s="143"/>
      <c r="E18" s="143"/>
      <c r="F18" s="143"/>
      <c r="G18" s="143"/>
      <c r="H18" s="337"/>
      <c r="I18" s="355" t="str">
        <f>IF(I5="","",I5)</f>
        <v/>
      </c>
      <c r="J18" s="354"/>
      <c r="K18" s="188" t="e">
        <f>IF(I18&gt;0,VLOOKUP(I18,C55:G65,5,TRUE)*I5,"")</f>
        <v>#N/A</v>
      </c>
      <c r="L18" s="250"/>
      <c r="M18" s="356"/>
      <c r="N18" s="356"/>
      <c r="O18" s="356"/>
      <c r="P18" s="113"/>
      <c r="Q18" s="113"/>
    </row>
    <row r="19" spans="1:17" ht="15.95" customHeight="1">
      <c r="A19" s="114"/>
      <c r="B19" s="114"/>
      <c r="C19" s="116"/>
      <c r="D19" s="190"/>
      <c r="E19" s="190"/>
      <c r="F19" s="190"/>
      <c r="G19" s="190"/>
      <c r="H19" s="191"/>
      <c r="I19" s="353" t="str">
        <f>IF(D19&gt;0,I6,"")</f>
        <v/>
      </c>
      <c r="J19" s="354"/>
      <c r="K19" s="188" t="str">
        <f>IF(D19&gt;0,VLOOKUP(I19,$C$55:$F$61,4,TRUE),"")</f>
        <v/>
      </c>
      <c r="L19" s="112"/>
      <c r="M19" s="113"/>
      <c r="N19" s="113"/>
      <c r="O19" s="113"/>
      <c r="P19" s="113"/>
      <c r="Q19" s="113"/>
    </row>
    <row r="20" spans="1:17" ht="15.95" customHeight="1">
      <c r="A20" s="114"/>
      <c r="B20" s="114"/>
      <c r="C20" s="358"/>
      <c r="D20" s="118"/>
      <c r="E20" s="118"/>
      <c r="F20" s="190"/>
      <c r="G20" s="190"/>
      <c r="H20" s="191"/>
      <c r="I20" s="359"/>
      <c r="J20" s="360"/>
      <c r="K20" s="361"/>
      <c r="L20" s="112"/>
      <c r="M20" s="113"/>
      <c r="N20" s="113"/>
      <c r="O20" s="113"/>
      <c r="P20" s="113"/>
      <c r="Q20" s="113"/>
    </row>
    <row r="21" spans="1:17" ht="15.95" customHeight="1">
      <c r="A21" s="114"/>
      <c r="B21" s="114"/>
      <c r="C21" s="116"/>
      <c r="D21" s="113"/>
      <c r="E21" s="113"/>
      <c r="F21" s="143"/>
      <c r="G21" s="143"/>
      <c r="H21" s="191"/>
      <c r="I21" s="362"/>
      <c r="J21" s="363"/>
      <c r="K21" s="361"/>
      <c r="L21" s="112"/>
      <c r="M21" s="113"/>
      <c r="N21" s="113"/>
      <c r="O21" s="113"/>
      <c r="P21" s="113"/>
      <c r="Q21" s="113"/>
    </row>
    <row r="22" spans="1:17" ht="15.95" customHeight="1">
      <c r="A22" s="114"/>
      <c r="B22" s="114"/>
      <c r="C22" s="364"/>
      <c r="D22" s="113"/>
      <c r="E22" s="113"/>
      <c r="F22" s="113"/>
      <c r="G22" s="113"/>
      <c r="H22" s="111"/>
      <c r="I22" s="181"/>
      <c r="J22" s="113"/>
      <c r="K22" s="182"/>
      <c r="L22" s="112"/>
      <c r="M22" s="113"/>
      <c r="N22" s="113"/>
      <c r="O22" s="113"/>
      <c r="P22" s="113"/>
      <c r="Q22" s="113"/>
    </row>
    <row r="23" spans="1:17" ht="15.95" customHeight="1">
      <c r="A23" s="114"/>
      <c r="B23" s="114"/>
      <c r="C23" s="364"/>
      <c r="D23" s="113"/>
      <c r="E23" s="113"/>
      <c r="F23" s="113"/>
      <c r="G23" s="113"/>
      <c r="H23" s="111"/>
      <c r="I23" s="181"/>
      <c r="J23" s="113"/>
      <c r="K23" s="189"/>
      <c r="L23" s="112"/>
      <c r="M23" s="113"/>
      <c r="N23" s="113"/>
      <c r="O23" s="113"/>
      <c r="P23" s="113"/>
      <c r="Q23" s="113"/>
    </row>
    <row r="24" spans="1:17" ht="15.95" customHeight="1">
      <c r="A24" s="114"/>
      <c r="B24" s="114"/>
      <c r="C24" s="113"/>
      <c r="D24" s="113"/>
      <c r="E24" s="113"/>
      <c r="F24" s="113"/>
      <c r="G24" s="113"/>
      <c r="H24" s="111"/>
      <c r="I24" s="181"/>
      <c r="J24" s="113"/>
      <c r="K24" s="182"/>
      <c r="L24" s="112"/>
      <c r="M24" s="365" t="e">
        <f>ROUNDDOWN($L$25*2/3,-3)</f>
        <v>#N/A</v>
      </c>
      <c r="N24" s="365"/>
      <c r="O24" s="365" t="e">
        <f>ROUNDDOWN($L$25*1/12,-3)</f>
        <v>#N/A</v>
      </c>
      <c r="P24" s="365"/>
      <c r="Q24" s="365"/>
    </row>
    <row r="25" spans="1:17" ht="15.95" customHeight="1" thickBot="1">
      <c r="A25" s="118"/>
      <c r="B25" s="119"/>
      <c r="C25" s="120" t="s">
        <v>13</v>
      </c>
      <c r="D25" s="143">
        <f>SUM(D16:D24)</f>
        <v>0</v>
      </c>
      <c r="E25" s="366">
        <f>SUM(E16:E24)</f>
        <v>0</v>
      </c>
      <c r="F25" s="143">
        <f>SUM(F18:F24)</f>
        <v>0</v>
      </c>
      <c r="G25" s="366">
        <f>D25-F25</f>
        <v>0</v>
      </c>
      <c r="H25" s="111">
        <f>MIN(E25,G25)</f>
        <v>0</v>
      </c>
      <c r="I25" s="367" t="s">
        <v>146</v>
      </c>
      <c r="J25" s="368" t="s">
        <v>146</v>
      </c>
      <c r="K25" s="369" t="e">
        <f>SUM(K16:K24)</f>
        <v>#N/A</v>
      </c>
      <c r="L25" s="112" t="e">
        <f>MIN(H25,K25)</f>
        <v>#N/A</v>
      </c>
      <c r="M25" s="1446" t="e">
        <f>M24+N24</f>
        <v>#N/A</v>
      </c>
      <c r="N25" s="1447"/>
      <c r="O25" s="1446" t="e">
        <f>O24+P24</f>
        <v>#N/A</v>
      </c>
      <c r="P25" s="1447"/>
      <c r="Q25" s="113" t="e">
        <f>M25+O25</f>
        <v>#N/A</v>
      </c>
    </row>
    <row r="26" spans="1:17" ht="15.95" customHeight="1">
      <c r="A26" s="296"/>
      <c r="B26" s="296"/>
      <c r="C26" s="103"/>
      <c r="D26" s="297"/>
      <c r="E26" s="297"/>
      <c r="F26" s="297"/>
      <c r="G26" s="297"/>
      <c r="H26" s="297"/>
      <c r="I26" s="298"/>
      <c r="J26" s="298"/>
      <c r="K26" s="299"/>
      <c r="L26" s="296"/>
      <c r="M26" s="372"/>
      <c r="N26" s="372"/>
      <c r="O26" s="372"/>
      <c r="P26" s="372"/>
      <c r="Q26" s="296"/>
    </row>
    <row r="27" spans="1:17" ht="15.95" customHeight="1" thickBot="1">
      <c r="A27" s="373" t="s">
        <v>435</v>
      </c>
    </row>
    <row r="28" spans="1:17" s="98" customFormat="1" ht="15.95" customHeight="1">
      <c r="A28" s="338"/>
      <c r="B28" s="99"/>
      <c r="C28" s="100"/>
      <c r="D28" s="101" t="s">
        <v>8</v>
      </c>
      <c r="E28" s="101" t="s">
        <v>9</v>
      </c>
      <c r="F28" s="101" t="s">
        <v>251</v>
      </c>
      <c r="G28" s="101"/>
      <c r="H28" s="177" t="s">
        <v>252</v>
      </c>
      <c r="I28" s="1448" t="s">
        <v>413</v>
      </c>
      <c r="J28" s="1449"/>
      <c r="K28" s="1450"/>
      <c r="L28" s="1451" t="s">
        <v>22</v>
      </c>
      <c r="M28" s="1453" t="s">
        <v>414</v>
      </c>
      <c r="N28" s="1412"/>
      <c r="O28" s="1453" t="s">
        <v>415</v>
      </c>
      <c r="P28" s="1412"/>
      <c r="Q28" s="1441" t="s">
        <v>416</v>
      </c>
    </row>
    <row r="29" spans="1:17" s="98" customFormat="1" ht="15.95" customHeight="1">
      <c r="A29" s="1443" t="s">
        <v>253</v>
      </c>
      <c r="B29" s="1444"/>
      <c r="C29" s="1445"/>
      <c r="D29" s="105"/>
      <c r="E29" s="105" t="s">
        <v>10</v>
      </c>
      <c r="F29" s="105"/>
      <c r="G29" s="105" t="s">
        <v>254</v>
      </c>
      <c r="H29" s="178"/>
      <c r="I29" s="341"/>
      <c r="J29" s="342"/>
      <c r="K29" s="179"/>
      <c r="L29" s="1452"/>
      <c r="M29" s="1454"/>
      <c r="N29" s="1455"/>
      <c r="O29" s="1454"/>
      <c r="P29" s="1455"/>
      <c r="Q29" s="1442"/>
    </row>
    <row r="30" spans="1:17" s="98" customFormat="1" ht="15.95" customHeight="1">
      <c r="A30" s="102"/>
      <c r="B30" s="103"/>
      <c r="C30" s="104"/>
      <c r="D30" s="105" t="s">
        <v>255</v>
      </c>
      <c r="E30" s="105" t="s">
        <v>11</v>
      </c>
      <c r="F30" s="105" t="s">
        <v>12</v>
      </c>
      <c r="G30" s="105"/>
      <c r="H30" s="178" t="s">
        <v>25</v>
      </c>
      <c r="I30" s="341" t="s">
        <v>94</v>
      </c>
      <c r="J30" s="343" t="s">
        <v>417</v>
      </c>
      <c r="K30" s="344" t="s">
        <v>256</v>
      </c>
      <c r="L30" s="1452"/>
      <c r="M30" s="1456"/>
      <c r="N30" s="1457"/>
      <c r="O30" s="1454"/>
      <c r="P30" s="1455"/>
      <c r="Q30" s="1442"/>
    </row>
    <row r="31" spans="1:17" s="98" customFormat="1" ht="15.95" customHeight="1">
      <c r="A31" s="106"/>
      <c r="B31" s="107"/>
      <c r="C31" s="108"/>
      <c r="D31" s="109" t="s">
        <v>257</v>
      </c>
      <c r="E31" s="109" t="s">
        <v>418</v>
      </c>
      <c r="F31" s="109" t="s">
        <v>419</v>
      </c>
      <c r="G31" s="345" t="s">
        <v>420</v>
      </c>
      <c r="H31" s="180" t="s">
        <v>258</v>
      </c>
      <c r="I31" s="346"/>
      <c r="J31" s="347"/>
      <c r="K31" s="348" t="s">
        <v>421</v>
      </c>
      <c r="L31" s="347" t="s">
        <v>422</v>
      </c>
      <c r="M31" s="349" t="s">
        <v>423</v>
      </c>
      <c r="N31" s="349" t="s">
        <v>424</v>
      </c>
      <c r="O31" s="350" t="s">
        <v>425</v>
      </c>
      <c r="P31" s="350" t="s">
        <v>426</v>
      </c>
      <c r="Q31" s="350" t="s">
        <v>427</v>
      </c>
    </row>
    <row r="32" spans="1:17" ht="15.95" customHeight="1">
      <c r="A32" s="110" t="s">
        <v>259</v>
      </c>
      <c r="B32" s="111"/>
      <c r="C32" s="112"/>
      <c r="D32" s="113"/>
      <c r="E32" s="113"/>
      <c r="F32" s="113"/>
      <c r="G32" s="113"/>
      <c r="H32" s="111"/>
      <c r="I32" s="181"/>
      <c r="J32" s="113"/>
      <c r="K32" s="182"/>
      <c r="L32" s="112"/>
      <c r="M32" s="113"/>
      <c r="N32" s="113"/>
      <c r="O32" s="113"/>
      <c r="P32" s="113"/>
      <c r="Q32" s="113"/>
    </row>
    <row r="33" spans="1:20" ht="15.95" customHeight="1">
      <c r="A33" s="114"/>
      <c r="B33" s="111"/>
      <c r="C33" s="192" t="s">
        <v>53</v>
      </c>
      <c r="D33" s="110"/>
      <c r="E33" s="110"/>
      <c r="F33" s="110"/>
      <c r="G33" s="110"/>
      <c r="H33" s="115"/>
      <c r="I33" s="181"/>
      <c r="J33" s="113"/>
      <c r="K33" s="182"/>
      <c r="L33" s="183"/>
      <c r="M33" s="112"/>
      <c r="N33" s="112"/>
      <c r="O33" s="113"/>
      <c r="P33" s="113"/>
      <c r="Q33" s="113"/>
      <c r="T33" s="294" t="s">
        <v>256</v>
      </c>
    </row>
    <row r="34" spans="1:20" ht="15.95" customHeight="1">
      <c r="A34" s="114"/>
      <c r="B34" s="117"/>
      <c r="C34" s="116" t="s">
        <v>16</v>
      </c>
      <c r="D34" s="113"/>
      <c r="E34" s="113"/>
      <c r="F34" s="113"/>
      <c r="G34" s="113"/>
      <c r="H34" s="111"/>
      <c r="I34" s="183"/>
      <c r="J34" s="110"/>
      <c r="K34" s="184"/>
      <c r="L34" s="185"/>
      <c r="M34" s="185"/>
      <c r="N34" s="185"/>
      <c r="O34" s="185"/>
      <c r="P34" s="113"/>
      <c r="Q34" s="113"/>
    </row>
    <row r="35" spans="1:20" ht="15.95" customHeight="1">
      <c r="A35" s="114"/>
      <c r="B35" s="117"/>
      <c r="C35" s="116" t="s">
        <v>17</v>
      </c>
      <c r="D35" s="351"/>
      <c r="E35" s="351"/>
      <c r="F35" s="113"/>
      <c r="G35" s="113"/>
      <c r="H35" s="111"/>
      <c r="I35" s="186" t="str">
        <f>IF(I6="","",I6)</f>
        <v/>
      </c>
      <c r="J35" s="187" t="s">
        <v>146</v>
      </c>
      <c r="K35" s="188" t="e">
        <f>VLOOKUP(I35,$K$55:$N$65,2,TRUE)</f>
        <v>#N/A</v>
      </c>
      <c r="L35" s="185"/>
      <c r="M35" s="185"/>
      <c r="N35" s="185"/>
      <c r="O35" s="185"/>
      <c r="P35" s="113"/>
      <c r="Q35" s="113"/>
    </row>
    <row r="36" spans="1:20" ht="15.95" customHeight="1">
      <c r="A36" s="114"/>
      <c r="B36" s="117"/>
      <c r="C36" s="116" t="s">
        <v>18</v>
      </c>
      <c r="D36" s="352"/>
      <c r="E36" s="352"/>
      <c r="F36" s="113"/>
      <c r="G36" s="113"/>
      <c r="H36" s="111"/>
      <c r="I36" s="353" t="s">
        <v>428</v>
      </c>
      <c r="J36" s="354" t="s">
        <v>428</v>
      </c>
      <c r="K36" s="189" t="e">
        <f>K35*0.05</f>
        <v>#N/A</v>
      </c>
      <c r="L36" s="185"/>
      <c r="M36" s="185"/>
      <c r="N36" s="185"/>
      <c r="O36" s="185"/>
      <c r="P36" s="113"/>
      <c r="Q36" s="113"/>
    </row>
    <row r="37" spans="1:20" ht="15.95" customHeight="1">
      <c r="A37" s="114"/>
      <c r="B37" s="117"/>
      <c r="C37" s="116"/>
      <c r="D37" s="352"/>
      <c r="E37" s="352"/>
      <c r="F37" s="143"/>
      <c r="G37" s="143"/>
      <c r="H37" s="337"/>
      <c r="I37" s="355" t="str">
        <f>IF(D37&gt;0,I24,"")</f>
        <v/>
      </c>
      <c r="J37" s="354"/>
      <c r="K37" s="188" t="str">
        <f>IF(D37&gt;0,VLOOKUP(I37,$C$55:$F$61,3,TRUE),"")</f>
        <v/>
      </c>
      <c r="L37" s="250"/>
      <c r="M37" s="356"/>
      <c r="N37" s="356"/>
      <c r="O37" s="356"/>
      <c r="P37" s="113"/>
      <c r="Q37" s="113"/>
    </row>
    <row r="38" spans="1:20" ht="15.95" customHeight="1">
      <c r="A38" s="114"/>
      <c r="B38" s="114"/>
      <c r="C38" s="116"/>
      <c r="D38" s="357"/>
      <c r="E38" s="357"/>
      <c r="F38" s="190"/>
      <c r="G38" s="190"/>
      <c r="H38" s="191"/>
      <c r="I38" s="353" t="str">
        <f>IF(D38&gt;0,I24,"")</f>
        <v/>
      </c>
      <c r="J38" s="354"/>
      <c r="K38" s="188" t="str">
        <f>IF(D38&gt;0,VLOOKUP(I38,$C$55:$F$61,4,TRUE),"")</f>
        <v/>
      </c>
      <c r="L38" s="112"/>
      <c r="M38" s="113"/>
      <c r="N38" s="113"/>
      <c r="O38" s="113"/>
      <c r="P38" s="113"/>
      <c r="Q38" s="113"/>
    </row>
    <row r="39" spans="1:20" ht="15.95" customHeight="1">
      <c r="A39" s="114"/>
      <c r="B39" s="114"/>
      <c r="C39" s="358"/>
      <c r="D39" s="118"/>
      <c r="E39" s="118"/>
      <c r="F39" s="190"/>
      <c r="G39" s="190"/>
      <c r="H39" s="191"/>
      <c r="I39" s="359"/>
      <c r="J39" s="360"/>
      <c r="K39" s="361"/>
      <c r="L39" s="112"/>
      <c r="M39" s="113"/>
      <c r="N39" s="113"/>
      <c r="O39" s="113"/>
      <c r="P39" s="113"/>
      <c r="Q39" s="113"/>
    </row>
    <row r="40" spans="1:20" ht="15.95" customHeight="1">
      <c r="A40" s="114"/>
      <c r="B40" s="114"/>
      <c r="C40" s="116"/>
      <c r="D40" s="113"/>
      <c r="E40" s="113"/>
      <c r="F40" s="143"/>
      <c r="G40" s="143"/>
      <c r="H40" s="191"/>
      <c r="I40" s="362"/>
      <c r="J40" s="363"/>
      <c r="K40" s="361"/>
      <c r="L40" s="112"/>
      <c r="M40" s="113"/>
      <c r="N40" s="113"/>
      <c r="O40" s="113"/>
      <c r="P40" s="113"/>
      <c r="Q40" s="113"/>
    </row>
    <row r="41" spans="1:20" ht="15.95" customHeight="1">
      <c r="A41" s="114"/>
      <c r="B41" s="114"/>
      <c r="C41" s="364"/>
      <c r="D41" s="113"/>
      <c r="E41" s="113"/>
      <c r="F41" s="113"/>
      <c r="G41" s="113"/>
      <c r="H41" s="111"/>
      <c r="I41" s="181"/>
      <c r="J41" s="113"/>
      <c r="K41" s="182"/>
      <c r="L41" s="112"/>
      <c r="M41" s="113"/>
      <c r="N41" s="113"/>
      <c r="O41" s="113"/>
      <c r="P41" s="113"/>
      <c r="Q41" s="113"/>
    </row>
    <row r="42" spans="1:20" ht="15.95" customHeight="1">
      <c r="A42" s="114"/>
      <c r="B42" s="114"/>
      <c r="C42" s="364"/>
      <c r="D42" s="113"/>
      <c r="E42" s="113"/>
      <c r="F42" s="113"/>
      <c r="G42" s="113"/>
      <c r="H42" s="111"/>
      <c r="I42" s="181"/>
      <c r="J42" s="113"/>
      <c r="K42" s="189"/>
      <c r="L42" s="112"/>
      <c r="M42" s="113"/>
      <c r="N42" s="113"/>
      <c r="O42" s="113"/>
      <c r="P42" s="113"/>
      <c r="Q42" s="113"/>
    </row>
    <row r="43" spans="1:20" ht="15.95" customHeight="1">
      <c r="A43" s="114"/>
      <c r="B43" s="114"/>
      <c r="C43" s="113"/>
      <c r="D43" s="113"/>
      <c r="E43" s="113"/>
      <c r="F43" s="113"/>
      <c r="G43" s="113"/>
      <c r="H43" s="111"/>
      <c r="I43" s="181"/>
      <c r="J43" s="113"/>
      <c r="K43" s="182"/>
      <c r="L43" s="112"/>
      <c r="M43" s="365"/>
      <c r="N43" s="365" t="e">
        <f>ROUNDDOWN($L$44*1/2,-3)</f>
        <v>#N/A</v>
      </c>
      <c r="O43" s="365"/>
      <c r="P43" s="365" t="e">
        <f>ROUNDDOWN($L$44*1/4,-3)</f>
        <v>#N/A</v>
      </c>
      <c r="Q43" s="365"/>
    </row>
    <row r="44" spans="1:20" ht="15.95" customHeight="1" thickBot="1">
      <c r="A44" s="118"/>
      <c r="B44" s="119"/>
      <c r="C44" s="120" t="s">
        <v>13</v>
      </c>
      <c r="D44" s="143">
        <f>SUM(D35:D43)</f>
        <v>0</v>
      </c>
      <c r="E44" s="366">
        <f>SUM(E35:E43)</f>
        <v>0</v>
      </c>
      <c r="F44" s="143">
        <f>SUM(F37:F43)</f>
        <v>0</v>
      </c>
      <c r="G44" s="366">
        <f>D44-F44</f>
        <v>0</v>
      </c>
      <c r="H44" s="111">
        <f>MIN(E44,G44)</f>
        <v>0</v>
      </c>
      <c r="I44" s="367" t="s">
        <v>146</v>
      </c>
      <c r="J44" s="368" t="s">
        <v>146</v>
      </c>
      <c r="K44" s="369" t="e">
        <f>SUM(K35:K43)</f>
        <v>#N/A</v>
      </c>
      <c r="L44" s="112" t="e">
        <f>MIN(H44,K44)</f>
        <v>#N/A</v>
      </c>
      <c r="M44" s="1446" t="e">
        <f>M43+N43</f>
        <v>#N/A</v>
      </c>
      <c r="N44" s="1447"/>
      <c r="O44" s="1446" t="e">
        <f>O43+P43</f>
        <v>#N/A</v>
      </c>
      <c r="P44" s="1447"/>
      <c r="Q44" s="113" t="e">
        <f>M44+O44</f>
        <v>#N/A</v>
      </c>
    </row>
    <row r="45" spans="1:20" ht="15.95" customHeight="1">
      <c r="A45" s="296"/>
      <c r="B45" s="296"/>
      <c r="C45" s="103"/>
      <c r="D45" s="297"/>
      <c r="E45" s="297"/>
      <c r="F45" s="297"/>
      <c r="G45" s="297"/>
      <c r="H45" s="297"/>
      <c r="I45" s="298"/>
      <c r="J45" s="298"/>
      <c r="K45" s="299"/>
      <c r="L45" s="297"/>
      <c r="M45" s="372"/>
      <c r="N45" s="372"/>
      <c r="O45" s="372"/>
      <c r="P45" s="372"/>
      <c r="Q45" s="296"/>
    </row>
    <row r="46" spans="1:20" ht="15.95" customHeight="1">
      <c r="B46" s="96" t="s">
        <v>26</v>
      </c>
    </row>
    <row r="47" spans="1:20" ht="15.95" customHeight="1">
      <c r="B47" s="96" t="s">
        <v>429</v>
      </c>
    </row>
    <row r="48" spans="1:20" ht="15.95" customHeight="1">
      <c r="B48" s="96" t="s">
        <v>430</v>
      </c>
    </row>
    <row r="49" spans="2:14" ht="15.95" customHeight="1">
      <c r="B49" s="96" t="s">
        <v>431</v>
      </c>
    </row>
    <row r="50" spans="2:14" ht="15.95" customHeight="1">
      <c r="B50" s="96" t="s">
        <v>432</v>
      </c>
    </row>
    <row r="51" spans="2:14" ht="15.95" customHeight="1">
      <c r="B51" s="121"/>
    </row>
    <row r="52" spans="2:14" ht="15.95" customHeight="1">
      <c r="B52" s="121"/>
    </row>
    <row r="53" spans="2:14" ht="15.95" customHeight="1">
      <c r="B53" s="121"/>
    </row>
    <row r="54" spans="2:14" ht="15.95" customHeight="1">
      <c r="B54" s="121"/>
      <c r="C54" s="300" t="s">
        <v>94</v>
      </c>
      <c r="D54" s="295" t="s">
        <v>406</v>
      </c>
      <c r="E54" s="295" t="s">
        <v>407</v>
      </c>
      <c r="F54" s="295" t="s">
        <v>433</v>
      </c>
      <c r="G54" s="295" t="s">
        <v>437</v>
      </c>
      <c r="K54" s="300" t="s">
        <v>94</v>
      </c>
      <c r="L54" s="295" t="s">
        <v>406</v>
      </c>
      <c r="M54" s="295" t="s">
        <v>407</v>
      </c>
      <c r="N54" s="295" t="s">
        <v>433</v>
      </c>
    </row>
    <row r="55" spans="2:14">
      <c r="C55" s="95">
        <v>0</v>
      </c>
      <c r="D55" s="113">
        <v>92300000</v>
      </c>
      <c r="E55" s="113">
        <v>2049000</v>
      </c>
      <c r="F55" s="113">
        <v>3648000</v>
      </c>
      <c r="G55" s="113">
        <v>49000</v>
      </c>
      <c r="K55" s="95">
        <v>0</v>
      </c>
      <c r="L55" s="113">
        <v>58700000</v>
      </c>
      <c r="M55" s="113"/>
      <c r="N55" s="113"/>
    </row>
    <row r="56" spans="2:14">
      <c r="C56" s="294">
        <v>21</v>
      </c>
      <c r="D56" s="113">
        <v>99800000</v>
      </c>
      <c r="E56" s="113">
        <v>2323000</v>
      </c>
      <c r="F56" s="113">
        <v>4452000</v>
      </c>
      <c r="G56" s="113">
        <v>37000</v>
      </c>
      <c r="K56" s="294">
        <v>21</v>
      </c>
      <c r="L56" s="113">
        <v>63500000</v>
      </c>
      <c r="M56" s="113"/>
      <c r="N56" s="113"/>
    </row>
    <row r="57" spans="2:14">
      <c r="C57" s="294">
        <v>31</v>
      </c>
      <c r="D57" s="113">
        <v>112400000</v>
      </c>
      <c r="E57" s="113">
        <v>3098000</v>
      </c>
      <c r="F57" s="113">
        <v>5397000</v>
      </c>
      <c r="G57" s="113">
        <v>32000</v>
      </c>
      <c r="K57" s="294">
        <v>31</v>
      </c>
      <c r="L57" s="113">
        <v>71500000</v>
      </c>
      <c r="M57" s="113"/>
      <c r="N57" s="113"/>
    </row>
    <row r="58" spans="2:14">
      <c r="C58" s="294">
        <v>41</v>
      </c>
      <c r="D58" s="113">
        <v>127400000</v>
      </c>
      <c r="E58" s="113">
        <v>3898000</v>
      </c>
      <c r="F58" s="113">
        <v>7496000</v>
      </c>
      <c r="G58" s="113">
        <v>28000</v>
      </c>
      <c r="K58" s="294">
        <v>41</v>
      </c>
      <c r="L58" s="113">
        <v>81000000</v>
      </c>
      <c r="M58" s="113"/>
      <c r="N58" s="113"/>
    </row>
    <row r="59" spans="2:14">
      <c r="C59" s="294">
        <v>71</v>
      </c>
      <c r="D59" s="113">
        <v>167300000</v>
      </c>
      <c r="E59" s="113">
        <v>5497000</v>
      </c>
      <c r="F59" s="113">
        <v>11245000</v>
      </c>
      <c r="G59" s="113">
        <v>23000</v>
      </c>
      <c r="K59" s="294">
        <v>71</v>
      </c>
      <c r="L59" s="113">
        <v>106400000</v>
      </c>
      <c r="M59" s="113"/>
      <c r="N59" s="113"/>
    </row>
    <row r="60" spans="2:14">
      <c r="C60" s="294">
        <v>101</v>
      </c>
      <c r="D60" s="113">
        <v>199800000</v>
      </c>
      <c r="E60" s="113">
        <v>6597000</v>
      </c>
      <c r="F60" s="113">
        <v>13494000</v>
      </c>
      <c r="G60" s="113">
        <v>19000</v>
      </c>
      <c r="K60" s="294">
        <v>101</v>
      </c>
      <c r="L60" s="113">
        <v>127100000</v>
      </c>
      <c r="M60" s="113"/>
      <c r="N60" s="113"/>
    </row>
    <row r="61" spans="2:14">
      <c r="C61" s="294">
        <v>131</v>
      </c>
      <c r="D61" s="113">
        <v>232300000</v>
      </c>
      <c r="E61" s="113">
        <v>8246000</v>
      </c>
      <c r="F61" s="113">
        <v>16868000</v>
      </c>
      <c r="G61" s="113">
        <v>18000</v>
      </c>
      <c r="K61" s="294">
        <v>131</v>
      </c>
      <c r="L61" s="113">
        <v>147800000</v>
      </c>
      <c r="M61" s="113"/>
      <c r="N61" s="113"/>
    </row>
    <row r="62" spans="2:14">
      <c r="C62" s="95">
        <v>161</v>
      </c>
      <c r="D62" s="113">
        <v>264800000</v>
      </c>
      <c r="E62" s="113"/>
      <c r="F62" s="113"/>
      <c r="G62" s="113">
        <v>17000</v>
      </c>
      <c r="K62" s="95">
        <v>161</v>
      </c>
      <c r="L62" s="113">
        <v>168500000</v>
      </c>
      <c r="M62" s="113"/>
      <c r="N62" s="113"/>
    </row>
    <row r="63" spans="2:14">
      <c r="C63" s="95">
        <v>191</v>
      </c>
      <c r="D63" s="113">
        <v>299700000</v>
      </c>
      <c r="E63" s="113"/>
      <c r="F63" s="113"/>
      <c r="G63" s="113">
        <v>17000</v>
      </c>
      <c r="K63" s="95">
        <v>191</v>
      </c>
      <c r="L63" s="113">
        <v>190800000</v>
      </c>
      <c r="M63" s="113"/>
      <c r="N63" s="113"/>
    </row>
    <row r="64" spans="2:14">
      <c r="C64" s="95">
        <v>221</v>
      </c>
      <c r="D64" s="113">
        <v>327300000</v>
      </c>
      <c r="E64" s="113"/>
      <c r="F64" s="113"/>
      <c r="G64" s="113">
        <v>17000</v>
      </c>
      <c r="K64" s="95">
        <v>221</v>
      </c>
      <c r="L64" s="113">
        <v>208300000</v>
      </c>
      <c r="M64" s="113"/>
      <c r="N64" s="113"/>
    </row>
    <row r="65" spans="3:14">
      <c r="C65" s="95">
        <v>251</v>
      </c>
      <c r="D65" s="113">
        <v>362300000</v>
      </c>
      <c r="E65" s="113"/>
      <c r="F65" s="113"/>
      <c r="G65" s="113">
        <v>17000</v>
      </c>
      <c r="K65" s="95">
        <v>251</v>
      </c>
      <c r="L65" s="113">
        <v>230500000</v>
      </c>
      <c r="M65" s="113"/>
      <c r="N65" s="113"/>
    </row>
  </sheetData>
  <sheetProtection selectLockedCells="1"/>
  <mergeCells count="19">
    <mergeCell ref="A2:R2"/>
    <mergeCell ref="A5:E5"/>
    <mergeCell ref="A6:E6"/>
    <mergeCell ref="I9:K9"/>
    <mergeCell ref="L9:L11"/>
    <mergeCell ref="M9:N11"/>
    <mergeCell ref="O9:P11"/>
    <mergeCell ref="Q9:Q11"/>
    <mergeCell ref="A10:C10"/>
    <mergeCell ref="Q28:Q30"/>
    <mergeCell ref="A29:C29"/>
    <mergeCell ref="M44:N44"/>
    <mergeCell ref="O44:P44"/>
    <mergeCell ref="M25:N25"/>
    <mergeCell ref="O25:P25"/>
    <mergeCell ref="I28:K28"/>
    <mergeCell ref="L28:L30"/>
    <mergeCell ref="M28:N30"/>
    <mergeCell ref="O28:P30"/>
  </mergeCells>
  <phoneticPr fontId="2"/>
  <pageMargins left="0.59055118110236227" right="0.59055118110236227" top="0.98425196850393704" bottom="0.98425196850393704" header="0.51181102362204722" footer="0.51181102362204722"/>
  <pageSetup paperSize="9" scale="61" orientation="landscape" horizontalDpi="300" verticalDpi="300"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84"/>
  <sheetViews>
    <sheetView workbookViewId="0">
      <selection activeCell="M19" sqref="M19"/>
    </sheetView>
  </sheetViews>
  <sheetFormatPr defaultColWidth="9" defaultRowHeight="13.5"/>
  <cols>
    <col min="1" max="1" width="5" style="302" customWidth="1"/>
    <col min="2" max="2" width="8.625" style="302" customWidth="1"/>
    <col min="3" max="4" width="7.125" style="302" customWidth="1"/>
    <col min="5" max="5" width="8.125" style="302" customWidth="1"/>
    <col min="6" max="6" width="8.625" style="302" customWidth="1"/>
    <col min="7" max="7" width="3.625" style="302" customWidth="1"/>
    <col min="8" max="8" width="5.875" style="302" customWidth="1"/>
    <col min="9" max="13" width="8.625" style="302" customWidth="1"/>
    <col min="14" max="14" width="3.625" style="456" customWidth="1"/>
    <col min="15" max="15" width="14.375" style="302" customWidth="1"/>
    <col min="16" max="16" width="9" style="302"/>
    <col min="17" max="19" width="9.625" style="302" bestFit="1" customWidth="1"/>
    <col min="20" max="23" width="9" style="302"/>
    <col min="24" max="26" width="9" style="304"/>
    <col min="27" max="27" width="9" style="305"/>
    <col min="28" max="28" width="9" style="302"/>
    <col min="29" max="29" width="5.5" style="302" customWidth="1"/>
    <col min="30" max="16384" width="9" style="302"/>
  </cols>
  <sheetData>
    <row r="1" spans="1:29" ht="21.75" customHeight="1">
      <c r="A1" s="301" t="s">
        <v>156</v>
      </c>
      <c r="L1" s="1512" t="s">
        <v>157</v>
      </c>
      <c r="M1" s="1513"/>
      <c r="N1" s="303"/>
    </row>
    <row r="2" spans="1:29" ht="21.75" customHeight="1">
      <c r="A2" s="1514" t="s">
        <v>534</v>
      </c>
      <c r="B2" s="1514"/>
      <c r="C2" s="1515">
        <f>P8</f>
        <v>0</v>
      </c>
      <c r="D2" s="1516"/>
      <c r="E2" s="302" t="s">
        <v>158</v>
      </c>
      <c r="F2" s="306"/>
      <c r="G2" s="1517">
        <f>P15+IF(P14=1,0,0.05)</f>
        <v>0.05</v>
      </c>
      <c r="H2" s="1518"/>
      <c r="I2" s="302" t="str">
        <f>"％（"&amp;IF(P13=1,"固定）","変動）")</f>
        <v>％（変動）</v>
      </c>
      <c r="J2" s="458"/>
      <c r="L2" s="303"/>
      <c r="M2" s="459"/>
      <c r="N2" s="303"/>
      <c r="O2" s="1519" t="s">
        <v>159</v>
      </c>
      <c r="P2" s="1520"/>
      <c r="Q2" s="1520"/>
      <c r="R2" s="1520"/>
      <c r="S2" s="1520"/>
      <c r="T2" s="1520"/>
      <c r="U2" s="1520"/>
      <c r="V2" s="1520"/>
      <c r="W2" s="1521"/>
    </row>
    <row r="3" spans="1:29">
      <c r="M3" s="306" t="s">
        <v>160</v>
      </c>
      <c r="N3" s="307"/>
    </row>
    <row r="4" spans="1:29" s="311" customFormat="1" ht="27" customHeight="1">
      <c r="A4" s="1509" t="s">
        <v>161</v>
      </c>
      <c r="B4" s="1468" t="s">
        <v>149</v>
      </c>
      <c r="C4" s="1522"/>
      <c r="D4" s="1522"/>
      <c r="E4" s="1522"/>
      <c r="F4" s="1522"/>
      <c r="G4" s="1522"/>
      <c r="H4" s="1523"/>
      <c r="I4" s="1522" t="s">
        <v>535</v>
      </c>
      <c r="J4" s="1522"/>
      <c r="K4" s="1522"/>
      <c r="L4" s="1522"/>
      <c r="M4" s="1524"/>
      <c r="N4" s="308"/>
      <c r="O4" s="302"/>
      <c r="P4" s="302"/>
      <c r="Q4" s="302"/>
      <c r="R4" s="302"/>
      <c r="S4" s="302"/>
      <c r="T4" s="302"/>
      <c r="U4" s="302"/>
      <c r="V4" s="302"/>
      <c r="W4" s="302"/>
      <c r="X4" s="309"/>
      <c r="Y4" s="309"/>
      <c r="Z4" s="309"/>
      <c r="AA4" s="310"/>
    </row>
    <row r="5" spans="1:29" ht="16.5" customHeight="1">
      <c r="A5" s="1510"/>
      <c r="B5" s="1525" t="s">
        <v>150</v>
      </c>
      <c r="C5" s="1525"/>
      <c r="D5" s="1525"/>
      <c r="E5" s="455" t="s">
        <v>162</v>
      </c>
      <c r="F5" s="1460" t="s">
        <v>163</v>
      </c>
      <c r="G5" s="1460" t="s">
        <v>164</v>
      </c>
      <c r="H5" s="1498"/>
      <c r="I5" s="1503"/>
      <c r="J5" s="1506"/>
      <c r="K5" s="1506"/>
      <c r="L5" s="1506"/>
      <c r="M5" s="1509" t="s">
        <v>151</v>
      </c>
      <c r="N5" s="312"/>
      <c r="O5" s="460"/>
      <c r="P5" s="1487"/>
      <c r="Q5" s="1487"/>
    </row>
    <row r="6" spans="1:29" ht="9" customHeight="1">
      <c r="A6" s="1510"/>
      <c r="B6" s="1488" t="s">
        <v>165</v>
      </c>
      <c r="C6" s="313"/>
      <c r="D6" s="314"/>
      <c r="E6" s="1490" t="s">
        <v>536</v>
      </c>
      <c r="F6" s="1526"/>
      <c r="G6" s="1499"/>
      <c r="H6" s="1500"/>
      <c r="I6" s="1504"/>
      <c r="J6" s="1507"/>
      <c r="K6" s="1507"/>
      <c r="L6" s="1507"/>
      <c r="M6" s="1510"/>
      <c r="N6" s="312"/>
      <c r="O6" s="1493"/>
      <c r="P6" s="1487"/>
      <c r="Q6" s="1487"/>
    </row>
    <row r="7" spans="1:29" ht="13.5" customHeight="1">
      <c r="A7" s="1510"/>
      <c r="B7" s="1488"/>
      <c r="C7" s="315" t="s">
        <v>537</v>
      </c>
      <c r="D7" s="461" t="s">
        <v>166</v>
      </c>
      <c r="E7" s="1491"/>
      <c r="F7" s="1526"/>
      <c r="G7" s="1499"/>
      <c r="H7" s="1500"/>
      <c r="I7" s="1504"/>
      <c r="J7" s="1507"/>
      <c r="K7" s="1507"/>
      <c r="L7" s="1507"/>
      <c r="M7" s="1510"/>
      <c r="N7" s="312"/>
      <c r="O7" s="1494"/>
      <c r="P7" s="1495"/>
      <c r="Q7" s="1495"/>
    </row>
    <row r="8" spans="1:29" ht="35.25" customHeight="1">
      <c r="A8" s="1511"/>
      <c r="B8" s="1489"/>
      <c r="C8" s="316" t="s">
        <v>167</v>
      </c>
      <c r="D8" s="316" t="s">
        <v>167</v>
      </c>
      <c r="E8" s="1492"/>
      <c r="F8" s="1464"/>
      <c r="G8" s="1501"/>
      <c r="H8" s="1502"/>
      <c r="I8" s="1505"/>
      <c r="J8" s="1508"/>
      <c r="K8" s="1508"/>
      <c r="L8" s="1508"/>
      <c r="M8" s="1511"/>
      <c r="N8" s="462"/>
      <c r="O8" s="463" t="s">
        <v>168</v>
      </c>
      <c r="P8" s="1496">
        <v>0</v>
      </c>
      <c r="Q8" s="1497"/>
      <c r="R8" s="321" t="s">
        <v>538</v>
      </c>
      <c r="AC8" s="317" t="s">
        <v>169</v>
      </c>
    </row>
    <row r="9" spans="1:29" s="311" customFormat="1" ht="18.75" customHeight="1">
      <c r="A9" s="464">
        <f>IF(F9&gt;0,1,0)</f>
        <v>0</v>
      </c>
      <c r="B9" s="465">
        <f t="shared" ref="B9:B72" si="0">SUM(C9:D9)</f>
        <v>0</v>
      </c>
      <c r="C9" s="466">
        <f>IF($P$11&gt;0,IF($Y$11=0,Y9,0),0)</f>
        <v>0</v>
      </c>
      <c r="D9" s="467">
        <f>IF($P$11&gt;0,IF($Y$11=0,Y10,0),0)</f>
        <v>0</v>
      </c>
      <c r="E9" s="468">
        <f>ROUND((P$9*G$2/100)/12,0)+ROUND((P$10*(G$2-P$15)/100)/12,0)</f>
        <v>0</v>
      </c>
      <c r="F9" s="469">
        <f t="shared" ref="F9:F72" si="1">B9+E9</f>
        <v>0</v>
      </c>
      <c r="G9" s="1472" t="s">
        <v>170</v>
      </c>
      <c r="H9" s="1473"/>
      <c r="I9" s="470"/>
      <c r="J9" s="471"/>
      <c r="K9" s="471"/>
      <c r="L9" s="471"/>
      <c r="M9" s="472">
        <f t="shared" ref="M9:M72" si="2">SUM(I9:L9)</f>
        <v>0</v>
      </c>
      <c r="N9" s="473"/>
      <c r="O9" s="474" t="s">
        <v>171</v>
      </c>
      <c r="P9" s="1476">
        <f>P8-P10</f>
        <v>0</v>
      </c>
      <c r="Q9" s="1477"/>
      <c r="R9" s="475" t="s">
        <v>172</v>
      </c>
      <c r="X9" s="317" t="s">
        <v>173</v>
      </c>
      <c r="Y9" s="309" t="e">
        <f>P9-AA9*($P$11*12-$Y$11)+AA9</f>
        <v>#DIV/0!</v>
      </c>
      <c r="Z9" s="317" t="s">
        <v>174</v>
      </c>
      <c r="AA9" s="309" t="e">
        <f>ROUNDDOWN(P9/($P$11*12-$Y$11),0)</f>
        <v>#DIV/0!</v>
      </c>
      <c r="AC9" s="310">
        <v>1</v>
      </c>
    </row>
    <row r="10" spans="1:29" s="311" customFormat="1" ht="18.75" customHeight="1">
      <c r="A10" s="476">
        <f t="shared" ref="A10:A73" si="3">IF(F10&gt;0,A9+1,0)</f>
        <v>0</v>
      </c>
      <c r="B10" s="477">
        <f t="shared" si="0"/>
        <v>0</v>
      </c>
      <c r="C10" s="478">
        <f t="shared" ref="C10:C44" si="4">IF($P$11&gt;0,IF($Y$11&gt;AC9,0,IF($Y$11=AC9,$Y$9,IF($Y$11&lt;AC9,$AA$9,0))),0)</f>
        <v>0</v>
      </c>
      <c r="D10" s="479">
        <f t="shared" ref="D10:D44" si="5">IF($P$11&gt;0,IF($Y$11&gt;AC9,0,IF($Y$11=AC9,$Y$10,IF($Y$11&lt;AC9,$AA$10,0))),0)</f>
        <v>0</v>
      </c>
      <c r="E10" s="480">
        <f>ROUND(((P$9-SUM(C$9:C9))*G$2/100)/12,0)+ROUND(((P$10-SUM(D$9:D9))*(G$2-P$15)/100)/12,0)</f>
        <v>0</v>
      </c>
      <c r="F10" s="481">
        <f t="shared" si="1"/>
        <v>0</v>
      </c>
      <c r="G10" s="1474"/>
      <c r="H10" s="1475"/>
      <c r="I10" s="482"/>
      <c r="J10" s="482"/>
      <c r="K10" s="482"/>
      <c r="L10" s="482"/>
      <c r="M10" s="483">
        <f t="shared" si="2"/>
        <v>0</v>
      </c>
      <c r="N10" s="484"/>
      <c r="O10" s="485" t="s">
        <v>175</v>
      </c>
      <c r="P10" s="1478"/>
      <c r="Q10" s="1479"/>
      <c r="R10" s="321" t="s">
        <v>408</v>
      </c>
      <c r="X10" s="317" t="s">
        <v>176</v>
      </c>
      <c r="Y10" s="309" t="e">
        <f>P10-AA10*($P$11*12-$Y$11)+AA10</f>
        <v>#DIV/0!</v>
      </c>
      <c r="Z10" s="317" t="s">
        <v>177</v>
      </c>
      <c r="AA10" s="309" t="e">
        <f>ROUNDDOWN(P10/($P$11*12-$Y$11),0)</f>
        <v>#DIV/0!</v>
      </c>
      <c r="AC10" s="310">
        <v>2</v>
      </c>
    </row>
    <row r="11" spans="1:29" s="311" customFormat="1" ht="18.75" customHeight="1">
      <c r="A11" s="476">
        <f t="shared" si="3"/>
        <v>0</v>
      </c>
      <c r="B11" s="477">
        <f t="shared" si="0"/>
        <v>0</v>
      </c>
      <c r="C11" s="478">
        <f t="shared" si="4"/>
        <v>0</v>
      </c>
      <c r="D11" s="479">
        <f t="shared" si="5"/>
        <v>0</v>
      </c>
      <c r="E11" s="480">
        <f>ROUND(((P$9-SUM(C$9:C10))*G$2/100)/12,0)+ROUND(((P$10-SUM(D$9:D10))*(G$2-P$15)/100)/12,0)</f>
        <v>0</v>
      </c>
      <c r="F11" s="481">
        <f t="shared" si="1"/>
        <v>0</v>
      </c>
      <c r="G11" s="1474"/>
      <c r="H11" s="1475"/>
      <c r="I11" s="482"/>
      <c r="J11" s="482"/>
      <c r="K11" s="482"/>
      <c r="L11" s="482"/>
      <c r="M11" s="483">
        <f t="shared" si="2"/>
        <v>0</v>
      </c>
      <c r="N11" s="484"/>
      <c r="O11" s="486" t="s">
        <v>178</v>
      </c>
      <c r="P11" s="1480"/>
      <c r="Q11" s="1481"/>
      <c r="R11" s="321" t="s">
        <v>539</v>
      </c>
      <c r="X11" s="309" t="s">
        <v>169</v>
      </c>
      <c r="Y11" s="309">
        <f>IF(P12&gt;0,ROUNDUP((P12)-1,0),0)</f>
        <v>0</v>
      </c>
      <c r="Z11" s="309"/>
      <c r="AA11" s="310"/>
      <c r="AC11" s="310">
        <v>3</v>
      </c>
    </row>
    <row r="12" spans="1:29" s="311" customFormat="1" ht="18.75" customHeight="1">
      <c r="A12" s="476">
        <f t="shared" si="3"/>
        <v>0</v>
      </c>
      <c r="B12" s="477">
        <f t="shared" si="0"/>
        <v>0</v>
      </c>
      <c r="C12" s="478">
        <f t="shared" si="4"/>
        <v>0</v>
      </c>
      <c r="D12" s="479">
        <f t="shared" si="5"/>
        <v>0</v>
      </c>
      <c r="E12" s="480">
        <f>ROUND(((P$9-SUM(C$9:C11))*G$2/100)/12,0)+ROUND(((P$10-SUM(D$9:D11))*(G$2-P$15)/100)/12,0)</f>
        <v>0</v>
      </c>
      <c r="F12" s="481">
        <f t="shared" si="1"/>
        <v>0</v>
      </c>
      <c r="G12" s="1474"/>
      <c r="H12" s="1475"/>
      <c r="I12" s="482"/>
      <c r="J12" s="482"/>
      <c r="K12" s="482"/>
      <c r="L12" s="482"/>
      <c r="M12" s="483">
        <f t="shared" si="2"/>
        <v>0</v>
      </c>
      <c r="N12" s="484"/>
      <c r="O12" s="486" t="s">
        <v>179</v>
      </c>
      <c r="P12" s="1480"/>
      <c r="Q12" s="1481"/>
      <c r="R12" s="321" t="s">
        <v>540</v>
      </c>
      <c r="X12" s="309"/>
      <c r="Y12" s="319"/>
      <c r="Z12" s="309"/>
      <c r="AA12" s="310"/>
      <c r="AC12" s="310">
        <v>4</v>
      </c>
    </row>
    <row r="13" spans="1:29" s="311" customFormat="1" ht="18.75" customHeight="1">
      <c r="A13" s="476">
        <f t="shared" si="3"/>
        <v>0</v>
      </c>
      <c r="B13" s="477">
        <f t="shared" si="0"/>
        <v>0</v>
      </c>
      <c r="C13" s="478">
        <f t="shared" si="4"/>
        <v>0</v>
      </c>
      <c r="D13" s="479">
        <f t="shared" si="5"/>
        <v>0</v>
      </c>
      <c r="E13" s="480">
        <f>ROUND(((P$9-SUM(C$9:C12))*G$2/100)/12,0)+ROUND(((P$10-SUM(D$9:D12))*(G$2-P$15)/100)/12,0)</f>
        <v>0</v>
      </c>
      <c r="F13" s="481">
        <f t="shared" si="1"/>
        <v>0</v>
      </c>
      <c r="G13" s="1474"/>
      <c r="H13" s="1475"/>
      <c r="I13" s="482"/>
      <c r="J13" s="482"/>
      <c r="K13" s="482"/>
      <c r="L13" s="482"/>
      <c r="M13" s="483">
        <f t="shared" si="2"/>
        <v>0</v>
      </c>
      <c r="N13" s="487"/>
      <c r="O13" s="486" t="s">
        <v>180</v>
      </c>
      <c r="P13" s="1480"/>
      <c r="Q13" s="1481"/>
      <c r="R13" s="321" t="s">
        <v>541</v>
      </c>
      <c r="X13" s="309"/>
      <c r="Y13" s="309">
        <v>1</v>
      </c>
      <c r="Z13" s="309">
        <v>2</v>
      </c>
      <c r="AA13" s="310"/>
      <c r="AC13" s="310">
        <v>5</v>
      </c>
    </row>
    <row r="14" spans="1:29" s="311" customFormat="1" ht="18.75" customHeight="1">
      <c r="A14" s="476">
        <f t="shared" si="3"/>
        <v>0</v>
      </c>
      <c r="B14" s="477">
        <f t="shared" si="0"/>
        <v>0</v>
      </c>
      <c r="C14" s="478">
        <f t="shared" si="4"/>
        <v>0</v>
      </c>
      <c r="D14" s="479">
        <f t="shared" si="5"/>
        <v>0</v>
      </c>
      <c r="E14" s="480">
        <f>ROUND(((P$9-SUM(C$9:C13))*G$2/100)/12,0)+ROUND(((P$10-SUM(D$9:D13))*(G$2-P$15)/100)/12,0)</f>
        <v>0</v>
      </c>
      <c r="F14" s="481">
        <f t="shared" si="1"/>
        <v>0</v>
      </c>
      <c r="G14" s="1474"/>
      <c r="H14" s="1475"/>
      <c r="I14" s="482"/>
      <c r="J14" s="482"/>
      <c r="K14" s="482"/>
      <c r="L14" s="482"/>
      <c r="M14" s="483">
        <f t="shared" si="2"/>
        <v>0</v>
      </c>
      <c r="N14" s="484"/>
      <c r="O14" s="486" t="s">
        <v>542</v>
      </c>
      <c r="P14" s="1482"/>
      <c r="Q14" s="1483"/>
      <c r="R14" s="321" t="s">
        <v>543</v>
      </c>
      <c r="X14" s="309"/>
      <c r="Y14" s="309"/>
      <c r="Z14" s="309"/>
      <c r="AA14" s="310"/>
      <c r="AC14" s="310">
        <v>6</v>
      </c>
    </row>
    <row r="15" spans="1:29" s="311" customFormat="1" ht="18.75" customHeight="1">
      <c r="A15" s="476">
        <f t="shared" si="3"/>
        <v>0</v>
      </c>
      <c r="B15" s="477">
        <f t="shared" si="0"/>
        <v>0</v>
      </c>
      <c r="C15" s="478">
        <f t="shared" si="4"/>
        <v>0</v>
      </c>
      <c r="D15" s="479">
        <f t="shared" si="5"/>
        <v>0</v>
      </c>
      <c r="E15" s="480">
        <f>ROUND(((P$9-SUM(C$9:C14))*G$2/100)/12,0)+ROUND(((P$10-SUM(D$9:D14))*(G$2-P$15)/100)/12,0)</f>
        <v>0</v>
      </c>
      <c r="F15" s="481">
        <f t="shared" si="1"/>
        <v>0</v>
      </c>
      <c r="G15" s="1474"/>
      <c r="H15" s="1475"/>
      <c r="I15" s="482"/>
      <c r="J15" s="482"/>
      <c r="K15" s="482"/>
      <c r="L15" s="482"/>
      <c r="M15" s="483">
        <f t="shared" si="2"/>
        <v>0</v>
      </c>
      <c r="N15" s="318"/>
      <c r="O15" s="488" t="s">
        <v>181</v>
      </c>
      <c r="P15" s="1484"/>
      <c r="Q15" s="1484"/>
      <c r="R15" s="321" t="s">
        <v>409</v>
      </c>
      <c r="X15" s="309"/>
      <c r="Y15" s="309"/>
      <c r="Z15" s="309"/>
      <c r="AA15" s="310"/>
      <c r="AC15" s="310">
        <v>7</v>
      </c>
    </row>
    <row r="16" spans="1:29" s="311" customFormat="1" ht="18.75" customHeight="1">
      <c r="A16" s="476">
        <f t="shared" si="3"/>
        <v>0</v>
      </c>
      <c r="B16" s="477">
        <f t="shared" si="0"/>
        <v>0</v>
      </c>
      <c r="C16" s="478">
        <f t="shared" si="4"/>
        <v>0</v>
      </c>
      <c r="D16" s="479">
        <f t="shared" si="5"/>
        <v>0</v>
      </c>
      <c r="E16" s="480">
        <f>ROUND(((P$9-SUM(C$9:C15))*G$2/100)/12,0)+ROUND(((P$10-SUM(D$9:D15))*(G$2-P$15)/100)/12,0)</f>
        <v>0</v>
      </c>
      <c r="F16" s="481">
        <f t="shared" si="1"/>
        <v>0</v>
      </c>
      <c r="G16" s="1474"/>
      <c r="H16" s="1475"/>
      <c r="I16" s="482"/>
      <c r="J16" s="482"/>
      <c r="K16" s="482"/>
      <c r="L16" s="482"/>
      <c r="M16" s="483">
        <f t="shared" si="2"/>
        <v>0</v>
      </c>
      <c r="N16" s="318"/>
      <c r="O16" s="1485"/>
      <c r="P16" s="1486"/>
      <c r="Q16" s="1486"/>
      <c r="R16" s="1486"/>
      <c r="X16" s="309"/>
      <c r="Y16" s="309"/>
      <c r="Z16" s="309"/>
      <c r="AA16" s="310"/>
      <c r="AC16" s="310">
        <v>8</v>
      </c>
    </row>
    <row r="17" spans="1:29" s="311" customFormat="1" ht="18.75" customHeight="1">
      <c r="A17" s="476">
        <f t="shared" si="3"/>
        <v>0</v>
      </c>
      <c r="B17" s="477">
        <f t="shared" si="0"/>
        <v>0</v>
      </c>
      <c r="C17" s="478">
        <f t="shared" si="4"/>
        <v>0</v>
      </c>
      <c r="D17" s="479">
        <f t="shared" si="5"/>
        <v>0</v>
      </c>
      <c r="E17" s="480">
        <f>ROUND(((P$9-SUM(C$9:C16))*G$2/100)/12,0)+ROUND(((P$10-SUM(D$9:D16))*(G$2-P$15)/100)/12,0)</f>
        <v>0</v>
      </c>
      <c r="F17" s="481">
        <f t="shared" si="1"/>
        <v>0</v>
      </c>
      <c r="G17" s="1474"/>
      <c r="H17" s="1475"/>
      <c r="I17" s="482"/>
      <c r="J17" s="482"/>
      <c r="K17" s="482"/>
      <c r="L17" s="482"/>
      <c r="M17" s="483">
        <f t="shared" si="2"/>
        <v>0</v>
      </c>
      <c r="N17" s="318"/>
      <c r="O17" s="1486"/>
      <c r="P17" s="1486"/>
      <c r="Q17" s="1486"/>
      <c r="R17" s="1486"/>
      <c r="X17" s="309"/>
      <c r="Y17" s="309"/>
      <c r="Z17" s="309"/>
      <c r="AA17" s="310"/>
      <c r="AC17" s="310">
        <v>9</v>
      </c>
    </row>
    <row r="18" spans="1:29" s="311" customFormat="1" ht="18.75" customHeight="1">
      <c r="A18" s="476">
        <f t="shared" si="3"/>
        <v>0</v>
      </c>
      <c r="B18" s="477">
        <f t="shared" si="0"/>
        <v>0</v>
      </c>
      <c r="C18" s="478">
        <f t="shared" si="4"/>
        <v>0</v>
      </c>
      <c r="D18" s="479">
        <f t="shared" si="5"/>
        <v>0</v>
      </c>
      <c r="E18" s="480">
        <f>ROUND(((P$9-SUM(C$9:C17))*G$2/100)/12,0)+ROUND(((P$10-SUM(D$9:D17))*(G$2-P$15)/100)/12,0)</f>
        <v>0</v>
      </c>
      <c r="F18" s="481">
        <f t="shared" si="1"/>
        <v>0</v>
      </c>
      <c r="G18" s="489" t="s">
        <v>165</v>
      </c>
      <c r="H18" s="490">
        <f>SUM(F9:F20)</f>
        <v>0</v>
      </c>
      <c r="I18" s="482"/>
      <c r="J18" s="482"/>
      <c r="K18" s="482"/>
      <c r="L18" s="482"/>
      <c r="M18" s="483">
        <f t="shared" si="2"/>
        <v>0</v>
      </c>
      <c r="N18" s="318"/>
      <c r="O18" s="1486"/>
      <c r="P18" s="1486"/>
      <c r="Q18" s="1486"/>
      <c r="R18" s="1486"/>
      <c r="X18" s="309"/>
      <c r="Y18" s="309"/>
      <c r="Z18" s="309"/>
      <c r="AA18" s="310"/>
      <c r="AC18" s="310">
        <v>10</v>
      </c>
    </row>
    <row r="19" spans="1:29" s="311" customFormat="1" ht="18.75" customHeight="1">
      <c r="A19" s="476">
        <f t="shared" si="3"/>
        <v>0</v>
      </c>
      <c r="B19" s="477">
        <f t="shared" si="0"/>
        <v>0</v>
      </c>
      <c r="C19" s="478">
        <f t="shared" si="4"/>
        <v>0</v>
      </c>
      <c r="D19" s="479">
        <f t="shared" si="5"/>
        <v>0</v>
      </c>
      <c r="E19" s="480">
        <f>ROUND(((P$9-SUM(C$9:C18))*G$2/100)/12,0)+ROUND(((P$10-SUM(D$9:D18))*(G$2-P$15)/100)/12,0)</f>
        <v>0</v>
      </c>
      <c r="F19" s="481">
        <f t="shared" si="1"/>
        <v>0</v>
      </c>
      <c r="G19" s="491" t="s">
        <v>187</v>
      </c>
      <c r="H19" s="492">
        <f>SUM(B9:B20)</f>
        <v>0</v>
      </c>
      <c r="I19" s="482"/>
      <c r="J19" s="482"/>
      <c r="K19" s="482"/>
      <c r="L19" s="482"/>
      <c r="M19" s="483">
        <f t="shared" si="2"/>
        <v>0</v>
      </c>
      <c r="N19" s="318"/>
      <c r="O19" s="493" t="s">
        <v>182</v>
      </c>
      <c r="P19" s="322" t="s">
        <v>183</v>
      </c>
      <c r="Q19" s="322" t="s">
        <v>184</v>
      </c>
      <c r="R19" s="322" t="s">
        <v>185</v>
      </c>
      <c r="S19" s="322" t="s">
        <v>186</v>
      </c>
      <c r="T19" s="322" t="s">
        <v>544</v>
      </c>
      <c r="V19" s="309"/>
      <c r="X19" s="309"/>
      <c r="Y19" s="309"/>
      <c r="Z19" s="309"/>
      <c r="AA19" s="310"/>
      <c r="AC19" s="310">
        <v>11</v>
      </c>
    </row>
    <row r="20" spans="1:29" s="311" customFormat="1" ht="18.75" customHeight="1">
      <c r="A20" s="494">
        <f t="shared" si="3"/>
        <v>0</v>
      </c>
      <c r="B20" s="495">
        <f t="shared" si="0"/>
        <v>0</v>
      </c>
      <c r="C20" s="496">
        <f t="shared" si="4"/>
        <v>0</v>
      </c>
      <c r="D20" s="497">
        <f t="shared" si="5"/>
        <v>0</v>
      </c>
      <c r="E20" s="498">
        <f>ROUND(((P$9-SUM(C$9:C19))*G$2/100)/12,0)+ROUND(((P$10-SUM(D$9:D19))*(G$2-P$15)/100)/12,0)</f>
        <v>0</v>
      </c>
      <c r="F20" s="499">
        <f t="shared" si="1"/>
        <v>0</v>
      </c>
      <c r="G20" s="500" t="s">
        <v>189</v>
      </c>
      <c r="H20" s="501">
        <f>SUM(E9:E20)</f>
        <v>0</v>
      </c>
      <c r="I20" s="502"/>
      <c r="J20" s="502"/>
      <c r="K20" s="502"/>
      <c r="L20" s="502"/>
      <c r="M20" s="503">
        <f t="shared" si="2"/>
        <v>0</v>
      </c>
      <c r="N20" s="318"/>
      <c r="O20" s="323" t="str">
        <f>IF(Q20=$O$24,"最多","")</f>
        <v>最多</v>
      </c>
      <c r="P20" s="323" t="s">
        <v>188</v>
      </c>
      <c r="Q20" s="324">
        <f>SUM(R20:S20)</f>
        <v>0</v>
      </c>
      <c r="R20" s="324">
        <f>H19</f>
        <v>0</v>
      </c>
      <c r="S20" s="324">
        <f>H20</f>
        <v>0</v>
      </c>
      <c r="T20" s="504" t="s">
        <v>639</v>
      </c>
      <c r="U20" s="505"/>
      <c r="V20" s="506"/>
      <c r="X20" s="309"/>
      <c r="Y20" s="309"/>
      <c r="Z20" s="309"/>
      <c r="AA20" s="310"/>
      <c r="AC20" s="310">
        <v>12</v>
      </c>
    </row>
    <row r="21" spans="1:29" s="311" customFormat="1" ht="18.75" customHeight="1">
      <c r="A21" s="464">
        <f t="shared" si="3"/>
        <v>0</v>
      </c>
      <c r="B21" s="465">
        <f t="shared" si="0"/>
        <v>0</v>
      </c>
      <c r="C21" s="466">
        <f t="shared" si="4"/>
        <v>0</v>
      </c>
      <c r="D21" s="467">
        <f t="shared" si="5"/>
        <v>0</v>
      </c>
      <c r="E21" s="507">
        <f>ROUND(((P$9-SUM(C$9:C20))*G$2/100)/12,0)+ROUND(((P$10-SUM(D$9:D20))*(G$2-P$15)/100)/12,0)</f>
        <v>0</v>
      </c>
      <c r="F21" s="469">
        <f t="shared" si="1"/>
        <v>0</v>
      </c>
      <c r="G21" s="1472" t="s">
        <v>191</v>
      </c>
      <c r="H21" s="1473"/>
      <c r="I21" s="470"/>
      <c r="J21" s="470"/>
      <c r="K21" s="470"/>
      <c r="L21" s="470"/>
      <c r="M21" s="472">
        <f t="shared" si="2"/>
        <v>0</v>
      </c>
      <c r="N21" s="318"/>
      <c r="O21" s="323" t="str">
        <f>IF(Q21=$O$24,"最多","")</f>
        <v>最多</v>
      </c>
      <c r="P21" s="323" t="s">
        <v>190</v>
      </c>
      <c r="Q21" s="324">
        <f>SUM(R21:S21)</f>
        <v>0</v>
      </c>
      <c r="R21" s="324">
        <f>H31</f>
        <v>0</v>
      </c>
      <c r="S21" s="324">
        <f>H32</f>
        <v>0</v>
      </c>
      <c r="T21" s="504" t="s">
        <v>640</v>
      </c>
      <c r="U21" s="505"/>
      <c r="V21" s="508"/>
      <c r="X21" s="309"/>
      <c r="Y21" s="309"/>
      <c r="Z21" s="309"/>
      <c r="AA21" s="310"/>
      <c r="AC21" s="310">
        <v>13</v>
      </c>
    </row>
    <row r="22" spans="1:29" s="311" customFormat="1" ht="18.75" customHeight="1">
      <c r="A22" s="476">
        <f t="shared" si="3"/>
        <v>0</v>
      </c>
      <c r="B22" s="477">
        <f t="shared" si="0"/>
        <v>0</v>
      </c>
      <c r="C22" s="478">
        <f t="shared" si="4"/>
        <v>0</v>
      </c>
      <c r="D22" s="479">
        <f t="shared" si="5"/>
        <v>0</v>
      </c>
      <c r="E22" s="480">
        <f>ROUND(((P$9-SUM(C$9:C21))*G$2/100)/12,0)+ROUND(((P$10-SUM(D$9:D21))*(G$2-P$15)/100)/12,0)</f>
        <v>0</v>
      </c>
      <c r="F22" s="481">
        <f t="shared" si="1"/>
        <v>0</v>
      </c>
      <c r="G22" s="1474"/>
      <c r="H22" s="1475"/>
      <c r="I22" s="482"/>
      <c r="J22" s="482"/>
      <c r="K22" s="482"/>
      <c r="L22" s="482"/>
      <c r="M22" s="483">
        <f t="shared" si="2"/>
        <v>0</v>
      </c>
      <c r="N22" s="318"/>
      <c r="O22" s="323" t="str">
        <f>IF(Q22=$O$24,"最多","")</f>
        <v>最多</v>
      </c>
      <c r="P22" s="323" t="s">
        <v>192</v>
      </c>
      <c r="Q22" s="324">
        <f>SUM(R22:S22)</f>
        <v>0</v>
      </c>
      <c r="R22" s="324">
        <f>H43</f>
        <v>0</v>
      </c>
      <c r="S22" s="324">
        <f>H44</f>
        <v>0</v>
      </c>
      <c r="T22" s="504" t="s">
        <v>641</v>
      </c>
      <c r="U22" s="505"/>
      <c r="V22" s="508"/>
      <c r="X22" s="309"/>
      <c r="Y22" s="309"/>
      <c r="Z22" s="309"/>
      <c r="AA22" s="310"/>
      <c r="AC22" s="310">
        <v>14</v>
      </c>
    </row>
    <row r="23" spans="1:29" s="311" customFormat="1" ht="18.75" customHeight="1">
      <c r="A23" s="476">
        <f t="shared" si="3"/>
        <v>0</v>
      </c>
      <c r="B23" s="477">
        <f t="shared" si="0"/>
        <v>0</v>
      </c>
      <c r="C23" s="478">
        <f t="shared" si="4"/>
        <v>0</v>
      </c>
      <c r="D23" s="479">
        <f t="shared" si="5"/>
        <v>0</v>
      </c>
      <c r="E23" s="480">
        <f>ROUND(((P$9-SUM(C$9:C22))*G$2/100)/12,0)+ROUND(((P$10-SUM(D$9:D22))*(G$2-P$15)/100)/12,0)</f>
        <v>0</v>
      </c>
      <c r="F23" s="481">
        <f t="shared" si="1"/>
        <v>0</v>
      </c>
      <c r="G23" s="1474"/>
      <c r="H23" s="1475"/>
      <c r="I23" s="482"/>
      <c r="J23" s="482"/>
      <c r="K23" s="482"/>
      <c r="L23" s="482"/>
      <c r="M23" s="483">
        <f t="shared" si="2"/>
        <v>0</v>
      </c>
      <c r="N23" s="318"/>
      <c r="O23" s="323" t="str">
        <f>IF(Q23=$O$24,"最多","")</f>
        <v>最多</v>
      </c>
      <c r="P23" s="323" t="s">
        <v>193</v>
      </c>
      <c r="Q23" s="324">
        <f>SUM(R23:S23)</f>
        <v>0</v>
      </c>
      <c r="R23" s="324">
        <f>H55</f>
        <v>0</v>
      </c>
      <c r="S23" s="324">
        <f>H56</f>
        <v>0</v>
      </c>
      <c r="T23" s="504" t="s">
        <v>692</v>
      </c>
      <c r="U23" s="505"/>
      <c r="V23" s="508"/>
      <c r="X23" s="309"/>
      <c r="Y23" s="309"/>
      <c r="Z23" s="309"/>
      <c r="AA23" s="310"/>
      <c r="AC23" s="310">
        <v>15</v>
      </c>
    </row>
    <row r="24" spans="1:29" s="311" customFormat="1" ht="18.75" customHeight="1">
      <c r="A24" s="476">
        <f t="shared" si="3"/>
        <v>0</v>
      </c>
      <c r="B24" s="477">
        <f t="shared" si="0"/>
        <v>0</v>
      </c>
      <c r="C24" s="478">
        <f t="shared" si="4"/>
        <v>0</v>
      </c>
      <c r="D24" s="479">
        <f t="shared" si="5"/>
        <v>0</v>
      </c>
      <c r="E24" s="480">
        <f>ROUND(((P$9-SUM(C$9:C23))*G$2/100)/12,0)+ROUND(((P$10-SUM(D$9:D23))*(G$2-P$15)/100)/12,0)</f>
        <v>0</v>
      </c>
      <c r="F24" s="481">
        <f t="shared" si="1"/>
        <v>0</v>
      </c>
      <c r="G24" s="1474"/>
      <c r="H24" s="1475"/>
      <c r="I24" s="482"/>
      <c r="J24" s="482"/>
      <c r="K24" s="482"/>
      <c r="L24" s="482"/>
      <c r="M24" s="483">
        <f t="shared" si="2"/>
        <v>0</v>
      </c>
      <c r="N24" s="318"/>
      <c r="O24" s="509">
        <f>MAX(Q20:Q23)</f>
        <v>0</v>
      </c>
      <c r="P24" s="510"/>
      <c r="Q24" s="511"/>
      <c r="R24" s="512"/>
      <c r="S24" s="513"/>
      <c r="V24" s="325"/>
      <c r="X24" s="309"/>
      <c r="Y24" s="309"/>
      <c r="Z24" s="309"/>
      <c r="AA24" s="310"/>
      <c r="AC24" s="310">
        <v>16</v>
      </c>
    </row>
    <row r="25" spans="1:29" s="311" customFormat="1" ht="18.75" customHeight="1">
      <c r="A25" s="476">
        <f t="shared" si="3"/>
        <v>0</v>
      </c>
      <c r="B25" s="477">
        <f t="shared" si="0"/>
        <v>0</v>
      </c>
      <c r="C25" s="478">
        <f t="shared" si="4"/>
        <v>0</v>
      </c>
      <c r="D25" s="479">
        <f t="shared" si="5"/>
        <v>0</v>
      </c>
      <c r="E25" s="480">
        <f>ROUND(((P$9-SUM(C$9:C24))*G$2/100)/12,0)+ROUND(((P$10-SUM(D$9:D24))*(G$2-P$15)/100)/12,0)</f>
        <v>0</v>
      </c>
      <c r="F25" s="481">
        <f t="shared" si="1"/>
        <v>0</v>
      </c>
      <c r="G25" s="1474"/>
      <c r="H25" s="1475"/>
      <c r="I25" s="482"/>
      <c r="J25" s="482"/>
      <c r="K25" s="482"/>
      <c r="L25" s="482"/>
      <c r="M25" s="483">
        <f t="shared" si="2"/>
        <v>0</v>
      </c>
      <c r="N25" s="318"/>
      <c r="O25" s="326"/>
      <c r="P25" s="327" t="s">
        <v>194</v>
      </c>
      <c r="Q25" s="328">
        <f>VLOOKUP("最多",O20:S23,5,TRUE)</f>
        <v>0</v>
      </c>
      <c r="R25" s="326"/>
      <c r="S25" s="326"/>
      <c r="V25" s="325"/>
      <c r="X25" s="309"/>
      <c r="Y25" s="309"/>
      <c r="Z25" s="309"/>
      <c r="AA25" s="310"/>
      <c r="AC25" s="310">
        <v>17</v>
      </c>
    </row>
    <row r="26" spans="1:29" s="311" customFormat="1" ht="18.75" customHeight="1">
      <c r="A26" s="476">
        <f t="shared" si="3"/>
        <v>0</v>
      </c>
      <c r="B26" s="477">
        <f t="shared" si="0"/>
        <v>0</v>
      </c>
      <c r="C26" s="478">
        <f t="shared" si="4"/>
        <v>0</v>
      </c>
      <c r="D26" s="479">
        <f t="shared" si="5"/>
        <v>0</v>
      </c>
      <c r="E26" s="480">
        <f>ROUND(((P$9-SUM(C$9:C25))*G$2/100)/12,0)+ROUND(((P$10-SUM(D$9:D25))*(G$2-P$15)/100)/12,0)</f>
        <v>0</v>
      </c>
      <c r="F26" s="481">
        <f t="shared" si="1"/>
        <v>0</v>
      </c>
      <c r="G26" s="1474"/>
      <c r="H26" s="1475"/>
      <c r="I26" s="482"/>
      <c r="J26" s="482"/>
      <c r="K26" s="482"/>
      <c r="L26" s="482"/>
      <c r="M26" s="483">
        <f t="shared" si="2"/>
        <v>0</v>
      </c>
      <c r="N26" s="318"/>
      <c r="O26" s="326"/>
      <c r="P26" s="327" t="s">
        <v>195</v>
      </c>
      <c r="Q26" s="328">
        <f>VLOOKUP("最多",O20:S23,4,TRUE)</f>
        <v>0</v>
      </c>
      <c r="R26" s="326"/>
      <c r="S26" s="326"/>
      <c r="X26" s="309"/>
      <c r="Y26" s="309"/>
      <c r="Z26" s="309"/>
      <c r="AA26" s="310"/>
      <c r="AC26" s="310">
        <v>18</v>
      </c>
    </row>
    <row r="27" spans="1:29" s="311" customFormat="1" ht="18.75" customHeight="1">
      <c r="A27" s="476">
        <f t="shared" si="3"/>
        <v>0</v>
      </c>
      <c r="B27" s="477">
        <f t="shared" si="0"/>
        <v>0</v>
      </c>
      <c r="C27" s="478">
        <f t="shared" si="4"/>
        <v>0</v>
      </c>
      <c r="D27" s="479">
        <f t="shared" si="5"/>
        <v>0</v>
      </c>
      <c r="E27" s="480">
        <f>ROUND(((P$9-SUM(C$9:C26))*G$2/100)/12,0)+ROUND(((P$10-SUM(D$9:D26))*(G$2-P$15)/100)/12,0)</f>
        <v>0</v>
      </c>
      <c r="F27" s="481">
        <f t="shared" si="1"/>
        <v>0</v>
      </c>
      <c r="G27" s="1474"/>
      <c r="H27" s="1475"/>
      <c r="I27" s="482"/>
      <c r="J27" s="482"/>
      <c r="K27" s="482"/>
      <c r="L27" s="482"/>
      <c r="M27" s="483">
        <f t="shared" si="2"/>
        <v>0</v>
      </c>
      <c r="N27" s="318"/>
      <c r="P27" s="311" t="s">
        <v>196</v>
      </c>
      <c r="Q27" s="514" t="str">
        <f>IFERROR(Q26/P8,"")</f>
        <v/>
      </c>
      <c r="X27" s="309"/>
      <c r="Y27" s="309"/>
      <c r="Z27" s="309"/>
      <c r="AA27" s="310"/>
      <c r="AC27" s="310">
        <v>19</v>
      </c>
    </row>
    <row r="28" spans="1:29" s="311" customFormat="1" ht="18.75" customHeight="1">
      <c r="A28" s="476">
        <f t="shared" si="3"/>
        <v>0</v>
      </c>
      <c r="B28" s="477">
        <f t="shared" si="0"/>
        <v>0</v>
      </c>
      <c r="C28" s="478">
        <f t="shared" si="4"/>
        <v>0</v>
      </c>
      <c r="D28" s="479">
        <f t="shared" si="5"/>
        <v>0</v>
      </c>
      <c r="E28" s="480">
        <f>ROUND(((P$9-SUM(C$9:C27))*G$2/100)/12,0)+ROUND(((P$10-SUM(D$9:D27))*(G$2-P$15)/100)/12,0)</f>
        <v>0</v>
      </c>
      <c r="F28" s="481">
        <f t="shared" si="1"/>
        <v>0</v>
      </c>
      <c r="G28" s="1474"/>
      <c r="H28" s="1475"/>
      <c r="I28" s="482"/>
      <c r="J28" s="482"/>
      <c r="K28" s="482"/>
      <c r="L28" s="482"/>
      <c r="M28" s="483">
        <f t="shared" si="2"/>
        <v>0</v>
      </c>
      <c r="N28" s="318"/>
      <c r="P28" s="311" t="s">
        <v>197</v>
      </c>
      <c r="Q28" s="514" t="str">
        <f>IFERROR(Q25/P8,"")</f>
        <v/>
      </c>
      <c r="X28" s="309"/>
      <c r="Y28" s="309"/>
      <c r="Z28" s="309"/>
      <c r="AA28" s="310"/>
      <c r="AC28" s="310">
        <v>20</v>
      </c>
    </row>
    <row r="29" spans="1:29" s="311" customFormat="1" ht="18.75" customHeight="1">
      <c r="A29" s="476">
        <f t="shared" si="3"/>
        <v>0</v>
      </c>
      <c r="B29" s="477">
        <f t="shared" si="0"/>
        <v>0</v>
      </c>
      <c r="C29" s="478">
        <f t="shared" si="4"/>
        <v>0</v>
      </c>
      <c r="D29" s="479">
        <f t="shared" si="5"/>
        <v>0</v>
      </c>
      <c r="E29" s="480">
        <f>ROUND(((P$9-SUM(C$9:C28))*G$2/100)/12,0)+ROUND(((P$10-SUM(D$9:D28))*(G$2-P$15)/100)/12,0)</f>
        <v>0</v>
      </c>
      <c r="F29" s="481">
        <f t="shared" si="1"/>
        <v>0</v>
      </c>
      <c r="G29" s="1474"/>
      <c r="H29" s="1475"/>
      <c r="I29" s="482"/>
      <c r="J29" s="482"/>
      <c r="K29" s="482"/>
      <c r="L29" s="482"/>
      <c r="M29" s="483">
        <f t="shared" si="2"/>
        <v>0</v>
      </c>
      <c r="N29" s="318"/>
      <c r="P29" s="515" t="s">
        <v>165</v>
      </c>
      <c r="Q29" s="516">
        <f>IFERROR(SUM(Q27:Q28),"")</f>
        <v>0</v>
      </c>
      <c r="X29" s="309"/>
      <c r="Y29" s="309"/>
      <c r="Z29" s="309"/>
      <c r="AA29" s="310"/>
      <c r="AC29" s="310">
        <v>21</v>
      </c>
    </row>
    <row r="30" spans="1:29" s="311" customFormat="1" ht="18.75" customHeight="1">
      <c r="A30" s="476">
        <f t="shared" si="3"/>
        <v>0</v>
      </c>
      <c r="B30" s="477">
        <f t="shared" si="0"/>
        <v>0</v>
      </c>
      <c r="C30" s="478">
        <f t="shared" si="4"/>
        <v>0</v>
      </c>
      <c r="D30" s="479">
        <f t="shared" si="5"/>
        <v>0</v>
      </c>
      <c r="E30" s="480">
        <f>ROUND(((P$9-SUM(C$9:C29))*G$2/100)/12,0)+ROUND(((P$10-SUM(D$9:D29))*(G$2-P$15)/100)/12,0)</f>
        <v>0</v>
      </c>
      <c r="F30" s="481">
        <f t="shared" si="1"/>
        <v>0</v>
      </c>
      <c r="G30" s="489" t="s">
        <v>165</v>
      </c>
      <c r="H30" s="490">
        <f>SUM(F21:F32)</f>
        <v>0</v>
      </c>
      <c r="I30" s="482"/>
      <c r="J30" s="482"/>
      <c r="K30" s="482"/>
      <c r="L30" s="482"/>
      <c r="M30" s="483">
        <f t="shared" si="2"/>
        <v>0</v>
      </c>
      <c r="N30" s="318"/>
      <c r="X30" s="309"/>
      <c r="Y30" s="309"/>
      <c r="Z30" s="309"/>
      <c r="AA30" s="310"/>
      <c r="AC30" s="310">
        <v>22</v>
      </c>
    </row>
    <row r="31" spans="1:29" s="311" customFormat="1" ht="18.75" customHeight="1">
      <c r="A31" s="476">
        <f t="shared" si="3"/>
        <v>0</v>
      </c>
      <c r="B31" s="477">
        <f t="shared" si="0"/>
        <v>0</v>
      </c>
      <c r="C31" s="478">
        <f t="shared" si="4"/>
        <v>0</v>
      </c>
      <c r="D31" s="479">
        <f t="shared" si="5"/>
        <v>0</v>
      </c>
      <c r="E31" s="480">
        <f>ROUND(((P$9-SUM(C$9:C30))*G$2/100)/12,0)+ROUND(((P$10-SUM(D$9:D30))*(G$2-P$15)/100)/12,0)</f>
        <v>0</v>
      </c>
      <c r="F31" s="481">
        <f t="shared" si="1"/>
        <v>0</v>
      </c>
      <c r="G31" s="491" t="s">
        <v>187</v>
      </c>
      <c r="H31" s="492">
        <f>SUM(B21:B32)</f>
        <v>0</v>
      </c>
      <c r="I31" s="482"/>
      <c r="J31" s="482"/>
      <c r="K31" s="482"/>
      <c r="L31" s="482"/>
      <c r="M31" s="483">
        <f t="shared" si="2"/>
        <v>0</v>
      </c>
      <c r="N31" s="318"/>
      <c r="X31" s="309"/>
      <c r="Y31" s="309"/>
      <c r="Z31" s="309"/>
      <c r="AA31" s="310"/>
      <c r="AC31" s="310">
        <v>23</v>
      </c>
    </row>
    <row r="32" spans="1:29" s="311" customFormat="1" ht="18.75" customHeight="1">
      <c r="A32" s="494">
        <f t="shared" si="3"/>
        <v>0</v>
      </c>
      <c r="B32" s="495">
        <f t="shared" si="0"/>
        <v>0</v>
      </c>
      <c r="C32" s="496">
        <f t="shared" si="4"/>
        <v>0</v>
      </c>
      <c r="D32" s="497">
        <f t="shared" si="5"/>
        <v>0</v>
      </c>
      <c r="E32" s="498">
        <f>ROUND(((P$9-SUM(C$9:C31))*G$2/100)/12,0)+ROUND(((P$10-SUM(D$9:D31))*(G$2-P$15)/100)/12,0)</f>
        <v>0</v>
      </c>
      <c r="F32" s="499">
        <f t="shared" si="1"/>
        <v>0</v>
      </c>
      <c r="G32" s="500" t="s">
        <v>189</v>
      </c>
      <c r="H32" s="501">
        <f>SUM(E21:E32)</f>
        <v>0</v>
      </c>
      <c r="I32" s="502"/>
      <c r="J32" s="502"/>
      <c r="K32" s="502"/>
      <c r="L32" s="502"/>
      <c r="M32" s="503">
        <f t="shared" si="2"/>
        <v>0</v>
      </c>
      <c r="N32" s="318"/>
      <c r="X32" s="309"/>
      <c r="Y32" s="309"/>
      <c r="Z32" s="309"/>
      <c r="AA32" s="310"/>
      <c r="AC32" s="310">
        <v>24</v>
      </c>
    </row>
    <row r="33" spans="1:29" s="311" customFormat="1" ht="18.75" customHeight="1">
      <c r="A33" s="464">
        <f t="shared" si="3"/>
        <v>0</v>
      </c>
      <c r="B33" s="465">
        <f t="shared" si="0"/>
        <v>0</v>
      </c>
      <c r="C33" s="466">
        <f t="shared" si="4"/>
        <v>0</v>
      </c>
      <c r="D33" s="467">
        <f t="shared" si="5"/>
        <v>0</v>
      </c>
      <c r="E33" s="507">
        <f>ROUND(((P$9-SUM(C$9:C32))*G$2/100)/12,0)+ROUND(((P$10-SUM(D$9:D32))*(G$2-P$15)/100)/12,0)</f>
        <v>0</v>
      </c>
      <c r="F33" s="469">
        <f t="shared" si="1"/>
        <v>0</v>
      </c>
      <c r="G33" s="1472" t="s">
        <v>198</v>
      </c>
      <c r="H33" s="1473"/>
      <c r="I33" s="470"/>
      <c r="J33" s="470"/>
      <c r="K33" s="470"/>
      <c r="L33" s="470"/>
      <c r="M33" s="472">
        <f t="shared" si="2"/>
        <v>0</v>
      </c>
      <c r="N33" s="318"/>
      <c r="X33" s="309"/>
      <c r="Y33" s="309"/>
      <c r="Z33" s="309"/>
      <c r="AA33" s="310"/>
      <c r="AC33" s="310">
        <v>25</v>
      </c>
    </row>
    <row r="34" spans="1:29" s="311" customFormat="1" ht="18.75" customHeight="1">
      <c r="A34" s="476">
        <f t="shared" si="3"/>
        <v>0</v>
      </c>
      <c r="B34" s="477">
        <f t="shared" si="0"/>
        <v>0</v>
      </c>
      <c r="C34" s="478">
        <f t="shared" si="4"/>
        <v>0</v>
      </c>
      <c r="D34" s="479">
        <f t="shared" si="5"/>
        <v>0</v>
      </c>
      <c r="E34" s="480">
        <f>ROUND(((P$9-SUM(C$9:C33))*G$2/100)/12,0)+ROUND(((P$10-SUM(D$9:D33))*(G$2-P$15)/100)/12,0)</f>
        <v>0</v>
      </c>
      <c r="F34" s="481">
        <f t="shared" si="1"/>
        <v>0</v>
      </c>
      <c r="G34" s="1474"/>
      <c r="H34" s="1475"/>
      <c r="I34" s="482"/>
      <c r="J34" s="482"/>
      <c r="K34" s="482"/>
      <c r="L34" s="482"/>
      <c r="M34" s="483">
        <f t="shared" si="2"/>
        <v>0</v>
      </c>
      <c r="N34" s="318"/>
      <c r="X34" s="309"/>
      <c r="Y34" s="309"/>
      <c r="Z34" s="309"/>
      <c r="AA34" s="310"/>
      <c r="AC34" s="310">
        <v>26</v>
      </c>
    </row>
    <row r="35" spans="1:29" s="311" customFormat="1" ht="18.75" customHeight="1">
      <c r="A35" s="476">
        <f t="shared" si="3"/>
        <v>0</v>
      </c>
      <c r="B35" s="477">
        <f t="shared" si="0"/>
        <v>0</v>
      </c>
      <c r="C35" s="478">
        <f t="shared" si="4"/>
        <v>0</v>
      </c>
      <c r="D35" s="479">
        <f t="shared" si="5"/>
        <v>0</v>
      </c>
      <c r="E35" s="480">
        <f>ROUND(((P$9-SUM(C$9:C34))*G$2/100)/12,0)+ROUND(((P$10-SUM(D$9:D34))*(G$2-P$15)/100)/12,0)</f>
        <v>0</v>
      </c>
      <c r="F35" s="481">
        <f t="shared" si="1"/>
        <v>0</v>
      </c>
      <c r="G35" s="1474"/>
      <c r="H35" s="1475"/>
      <c r="I35" s="482"/>
      <c r="J35" s="482"/>
      <c r="K35" s="482"/>
      <c r="L35" s="482"/>
      <c r="M35" s="483">
        <f t="shared" si="2"/>
        <v>0</v>
      </c>
      <c r="N35" s="318"/>
      <c r="X35" s="309"/>
      <c r="Y35" s="309"/>
      <c r="Z35" s="309"/>
      <c r="AA35" s="310"/>
      <c r="AC35" s="310">
        <v>27</v>
      </c>
    </row>
    <row r="36" spans="1:29" s="311" customFormat="1" ht="18.75" customHeight="1">
      <c r="A36" s="476">
        <f t="shared" si="3"/>
        <v>0</v>
      </c>
      <c r="B36" s="477">
        <f t="shared" si="0"/>
        <v>0</v>
      </c>
      <c r="C36" s="478">
        <f t="shared" si="4"/>
        <v>0</v>
      </c>
      <c r="D36" s="479">
        <f t="shared" si="5"/>
        <v>0</v>
      </c>
      <c r="E36" s="480">
        <f>ROUND(((P$9-SUM(C$9:C35))*G$2/100)/12,0)+ROUND(((P$10-SUM(D$9:D35))*(G$2-P$15)/100)/12,0)</f>
        <v>0</v>
      </c>
      <c r="F36" s="481">
        <f t="shared" si="1"/>
        <v>0</v>
      </c>
      <c r="G36" s="1474"/>
      <c r="H36" s="1475"/>
      <c r="I36" s="482"/>
      <c r="J36" s="482"/>
      <c r="K36" s="482"/>
      <c r="L36" s="482"/>
      <c r="M36" s="483">
        <f t="shared" si="2"/>
        <v>0</v>
      </c>
      <c r="N36" s="320"/>
      <c r="X36" s="309"/>
      <c r="Y36" s="309"/>
      <c r="Z36" s="309"/>
      <c r="AA36" s="310"/>
      <c r="AC36" s="310">
        <v>28</v>
      </c>
    </row>
    <row r="37" spans="1:29" s="311" customFormat="1" ht="18.75" customHeight="1">
      <c r="A37" s="476">
        <f t="shared" si="3"/>
        <v>0</v>
      </c>
      <c r="B37" s="477">
        <f t="shared" si="0"/>
        <v>0</v>
      </c>
      <c r="C37" s="478">
        <f t="shared" si="4"/>
        <v>0</v>
      </c>
      <c r="D37" s="479">
        <f t="shared" si="5"/>
        <v>0</v>
      </c>
      <c r="E37" s="480">
        <f>ROUND(((P$9-SUM(C$9:C36))*G$2/100)/12,0)+ROUND(((P$10-SUM(D$9:D36))*(G$2-P$15)/100)/12,0)</f>
        <v>0</v>
      </c>
      <c r="F37" s="481">
        <f t="shared" si="1"/>
        <v>0</v>
      </c>
      <c r="G37" s="1474"/>
      <c r="H37" s="1475"/>
      <c r="I37" s="482"/>
      <c r="J37" s="482"/>
      <c r="K37" s="482"/>
      <c r="L37" s="482"/>
      <c r="M37" s="483">
        <f t="shared" si="2"/>
        <v>0</v>
      </c>
      <c r="N37" s="318"/>
      <c r="X37" s="309"/>
      <c r="Y37" s="309"/>
      <c r="Z37" s="309"/>
      <c r="AA37" s="310"/>
      <c r="AC37" s="310">
        <v>29</v>
      </c>
    </row>
    <row r="38" spans="1:29" s="311" customFormat="1" ht="18.75" customHeight="1">
      <c r="A38" s="476">
        <f t="shared" si="3"/>
        <v>0</v>
      </c>
      <c r="B38" s="477">
        <f t="shared" si="0"/>
        <v>0</v>
      </c>
      <c r="C38" s="478">
        <f t="shared" si="4"/>
        <v>0</v>
      </c>
      <c r="D38" s="479">
        <f t="shared" si="5"/>
        <v>0</v>
      </c>
      <c r="E38" s="480">
        <f>ROUND(((P$9-SUM(C$9:C37))*G$2/100)/12,0)+ROUND(((P$10-SUM(D$9:D37))*(G$2-P$15)/100)/12,0)</f>
        <v>0</v>
      </c>
      <c r="F38" s="481">
        <f t="shared" si="1"/>
        <v>0</v>
      </c>
      <c r="G38" s="1474"/>
      <c r="H38" s="1475"/>
      <c r="I38" s="482"/>
      <c r="J38" s="482"/>
      <c r="K38" s="482"/>
      <c r="L38" s="482"/>
      <c r="M38" s="483">
        <f t="shared" si="2"/>
        <v>0</v>
      </c>
      <c r="N38" s="318"/>
      <c r="X38" s="309"/>
      <c r="Y38" s="309"/>
      <c r="Z38" s="309"/>
      <c r="AA38" s="310"/>
      <c r="AC38" s="310">
        <v>30</v>
      </c>
    </row>
    <row r="39" spans="1:29" s="311" customFormat="1" ht="18.75" customHeight="1">
      <c r="A39" s="476">
        <f t="shared" si="3"/>
        <v>0</v>
      </c>
      <c r="B39" s="477">
        <f t="shared" si="0"/>
        <v>0</v>
      </c>
      <c r="C39" s="478">
        <f t="shared" si="4"/>
        <v>0</v>
      </c>
      <c r="D39" s="479">
        <f t="shared" si="5"/>
        <v>0</v>
      </c>
      <c r="E39" s="480">
        <f>ROUND(((P$9-SUM(C$9:C38))*G$2/100)/12,0)+ROUND(((P$10-SUM(D$9:D38))*(G$2-P$15)/100)/12,0)</f>
        <v>0</v>
      </c>
      <c r="F39" s="481">
        <f t="shared" si="1"/>
        <v>0</v>
      </c>
      <c r="G39" s="1474"/>
      <c r="H39" s="1475"/>
      <c r="I39" s="482"/>
      <c r="J39" s="482"/>
      <c r="K39" s="482"/>
      <c r="L39" s="482"/>
      <c r="M39" s="483">
        <f t="shared" si="2"/>
        <v>0</v>
      </c>
      <c r="N39" s="318"/>
      <c r="X39" s="309"/>
      <c r="Y39" s="309"/>
      <c r="Z39" s="309"/>
      <c r="AA39" s="310"/>
      <c r="AC39" s="310">
        <v>31</v>
      </c>
    </row>
    <row r="40" spans="1:29" s="311" customFormat="1" ht="18.75" customHeight="1">
      <c r="A40" s="476">
        <f t="shared" si="3"/>
        <v>0</v>
      </c>
      <c r="B40" s="477">
        <f t="shared" si="0"/>
        <v>0</v>
      </c>
      <c r="C40" s="478">
        <f t="shared" si="4"/>
        <v>0</v>
      </c>
      <c r="D40" s="479">
        <f t="shared" si="5"/>
        <v>0</v>
      </c>
      <c r="E40" s="480">
        <f>ROUND(((P$9-SUM(C$9:C39))*G$2/100)/12,0)+ROUND(((P$10-SUM(D$9:D39))*(G$2-P$15)/100)/12,0)</f>
        <v>0</v>
      </c>
      <c r="F40" s="481">
        <f t="shared" si="1"/>
        <v>0</v>
      </c>
      <c r="G40" s="1474"/>
      <c r="H40" s="1475"/>
      <c r="I40" s="482"/>
      <c r="J40" s="482"/>
      <c r="K40" s="482"/>
      <c r="L40" s="482"/>
      <c r="M40" s="483">
        <f t="shared" si="2"/>
        <v>0</v>
      </c>
      <c r="N40" s="318"/>
      <c r="X40" s="309"/>
      <c r="Y40" s="309"/>
      <c r="Z40" s="309"/>
      <c r="AA40" s="310"/>
      <c r="AC40" s="310">
        <v>32</v>
      </c>
    </row>
    <row r="41" spans="1:29" s="311" customFormat="1" ht="18.75" customHeight="1">
      <c r="A41" s="476">
        <f t="shared" si="3"/>
        <v>0</v>
      </c>
      <c r="B41" s="477">
        <f t="shared" si="0"/>
        <v>0</v>
      </c>
      <c r="C41" s="478">
        <f t="shared" si="4"/>
        <v>0</v>
      </c>
      <c r="D41" s="479">
        <f t="shared" si="5"/>
        <v>0</v>
      </c>
      <c r="E41" s="480">
        <f>ROUND(((P$9-SUM(C$9:C40))*G$2/100)/12,0)+ROUND(((P$10-SUM(D$9:D40))*(G$2-P$15)/100)/12,0)</f>
        <v>0</v>
      </c>
      <c r="F41" s="481">
        <f t="shared" si="1"/>
        <v>0</v>
      </c>
      <c r="G41" s="1474"/>
      <c r="H41" s="1475"/>
      <c r="I41" s="482"/>
      <c r="J41" s="482"/>
      <c r="K41" s="482"/>
      <c r="L41" s="482"/>
      <c r="M41" s="483">
        <f t="shared" si="2"/>
        <v>0</v>
      </c>
      <c r="N41" s="318"/>
      <c r="X41" s="309"/>
      <c r="Y41" s="309"/>
      <c r="Z41" s="309"/>
      <c r="AA41" s="310"/>
      <c r="AC41" s="310">
        <v>33</v>
      </c>
    </row>
    <row r="42" spans="1:29" s="311" customFormat="1" ht="18.75" customHeight="1">
      <c r="A42" s="476">
        <f t="shared" si="3"/>
        <v>0</v>
      </c>
      <c r="B42" s="477">
        <f t="shared" si="0"/>
        <v>0</v>
      </c>
      <c r="C42" s="478">
        <f t="shared" si="4"/>
        <v>0</v>
      </c>
      <c r="D42" s="479">
        <f t="shared" si="5"/>
        <v>0</v>
      </c>
      <c r="E42" s="480">
        <f>ROUND(((P$9-SUM(C$9:C41))*G$2/100)/12,0)+ROUND(((P$10-SUM(D$9:D41))*(G$2-P$15)/100)/12,0)</f>
        <v>0</v>
      </c>
      <c r="F42" s="481">
        <f t="shared" si="1"/>
        <v>0</v>
      </c>
      <c r="G42" s="489" t="s">
        <v>165</v>
      </c>
      <c r="H42" s="490">
        <f>SUM(F33:F44)</f>
        <v>0</v>
      </c>
      <c r="I42" s="482"/>
      <c r="J42" s="482"/>
      <c r="K42" s="482"/>
      <c r="L42" s="482"/>
      <c r="M42" s="483">
        <f t="shared" si="2"/>
        <v>0</v>
      </c>
      <c r="N42" s="318"/>
      <c r="X42" s="309"/>
      <c r="Y42" s="309"/>
      <c r="Z42" s="309"/>
      <c r="AA42" s="310"/>
      <c r="AC42" s="310">
        <v>34</v>
      </c>
    </row>
    <row r="43" spans="1:29" s="311" customFormat="1" ht="18.75" customHeight="1">
      <c r="A43" s="476">
        <f t="shared" si="3"/>
        <v>0</v>
      </c>
      <c r="B43" s="477">
        <f t="shared" si="0"/>
        <v>0</v>
      </c>
      <c r="C43" s="478">
        <f t="shared" si="4"/>
        <v>0</v>
      </c>
      <c r="D43" s="479">
        <f t="shared" si="5"/>
        <v>0</v>
      </c>
      <c r="E43" s="480">
        <f>ROUND(((P$9-SUM(C$9:C42))*G$2/100)/12,0)+ROUND(((P$10-SUM(D$9:D42))*(G$2-P$15)/100)/12,0)</f>
        <v>0</v>
      </c>
      <c r="F43" s="481">
        <f t="shared" si="1"/>
        <v>0</v>
      </c>
      <c r="G43" s="491" t="s">
        <v>187</v>
      </c>
      <c r="H43" s="492">
        <f>SUM(B33:B44)</f>
        <v>0</v>
      </c>
      <c r="I43" s="482"/>
      <c r="J43" s="482"/>
      <c r="K43" s="482"/>
      <c r="L43" s="482"/>
      <c r="M43" s="483">
        <f t="shared" si="2"/>
        <v>0</v>
      </c>
      <c r="N43" s="318"/>
      <c r="X43" s="309"/>
      <c r="Y43" s="309"/>
      <c r="Z43" s="309"/>
      <c r="AA43" s="310"/>
      <c r="AC43" s="310">
        <v>35</v>
      </c>
    </row>
    <row r="44" spans="1:29" s="311" customFormat="1" ht="18.75" customHeight="1">
      <c r="A44" s="494">
        <f t="shared" si="3"/>
        <v>0</v>
      </c>
      <c r="B44" s="495">
        <f t="shared" si="0"/>
        <v>0</v>
      </c>
      <c r="C44" s="496">
        <f t="shared" si="4"/>
        <v>0</v>
      </c>
      <c r="D44" s="497">
        <f t="shared" si="5"/>
        <v>0</v>
      </c>
      <c r="E44" s="498">
        <f>ROUND(((P$9-SUM(C$9:C43))*G$2/100)/12,0)+ROUND(((P$10-SUM(D$9:D43))*(G$2-P$15)/100)/12,0)</f>
        <v>0</v>
      </c>
      <c r="F44" s="499">
        <f t="shared" si="1"/>
        <v>0</v>
      </c>
      <c r="G44" s="500" t="s">
        <v>189</v>
      </c>
      <c r="H44" s="501">
        <f>SUM(E33:E44)</f>
        <v>0</v>
      </c>
      <c r="I44" s="502"/>
      <c r="J44" s="502"/>
      <c r="K44" s="502"/>
      <c r="L44" s="502"/>
      <c r="M44" s="503">
        <f t="shared" si="2"/>
        <v>0</v>
      </c>
      <c r="N44" s="318"/>
      <c r="X44" s="309"/>
      <c r="Y44" s="309"/>
      <c r="Z44" s="309"/>
      <c r="AA44" s="310"/>
    </row>
    <row r="45" spans="1:29" s="311" customFormat="1" ht="18.75" customHeight="1">
      <c r="A45" s="464">
        <f t="shared" si="3"/>
        <v>0</v>
      </c>
      <c r="B45" s="465">
        <f t="shared" si="0"/>
        <v>0</v>
      </c>
      <c r="C45" s="466">
        <f>IF(($P$9-SUM($C$9:C44))&gt;0,$AA$9,0)</f>
        <v>0</v>
      </c>
      <c r="D45" s="467">
        <f>IF(($P$10-SUM($D$9:D44))&gt;0,$AA$10,0)</f>
        <v>0</v>
      </c>
      <c r="E45" s="507">
        <f>ROUND(((P$9-SUM(C$9:C44))*G$2/100)/12,0)+ROUND(((P$10-SUM(D$9:D44))*(G$2-P$15)/100)/12,0)</f>
        <v>0</v>
      </c>
      <c r="F45" s="469">
        <f t="shared" si="1"/>
        <v>0</v>
      </c>
      <c r="G45" s="1472" t="s">
        <v>199</v>
      </c>
      <c r="H45" s="1473"/>
      <c r="I45" s="470"/>
      <c r="J45" s="470"/>
      <c r="K45" s="470"/>
      <c r="L45" s="470"/>
      <c r="M45" s="472">
        <f t="shared" si="2"/>
        <v>0</v>
      </c>
      <c r="N45" s="318"/>
      <c r="X45" s="309"/>
      <c r="Y45" s="309"/>
      <c r="Z45" s="309"/>
      <c r="AA45" s="310"/>
    </row>
    <row r="46" spans="1:29" s="311" customFormat="1" ht="18.75" customHeight="1">
      <c r="A46" s="476">
        <f t="shared" si="3"/>
        <v>0</v>
      </c>
      <c r="B46" s="477">
        <f t="shared" si="0"/>
        <v>0</v>
      </c>
      <c r="C46" s="478">
        <f>IF(($P$9-SUM($C$9:C45))&gt;0,$AA$9,0)</f>
        <v>0</v>
      </c>
      <c r="D46" s="479">
        <f>IF(($P$10-SUM($D$9:D45))&gt;0,$AA$10,0)</f>
        <v>0</v>
      </c>
      <c r="E46" s="480">
        <f>ROUND(((P$9-SUM(C$9:C45))*G$2/100)/12,0)+ROUND(((P$10-SUM(D$9:D45))*(G$2-P$15)/100)/12,0)</f>
        <v>0</v>
      </c>
      <c r="F46" s="481">
        <f t="shared" si="1"/>
        <v>0</v>
      </c>
      <c r="G46" s="1474"/>
      <c r="H46" s="1475"/>
      <c r="I46" s="482"/>
      <c r="J46" s="482"/>
      <c r="K46" s="482"/>
      <c r="L46" s="482"/>
      <c r="M46" s="483">
        <f t="shared" si="2"/>
        <v>0</v>
      </c>
      <c r="N46" s="318"/>
      <c r="X46" s="309"/>
      <c r="Y46" s="309"/>
      <c r="Z46" s="309"/>
      <c r="AA46" s="310"/>
    </row>
    <row r="47" spans="1:29" s="311" customFormat="1" ht="18.75" customHeight="1">
      <c r="A47" s="476">
        <f t="shared" si="3"/>
        <v>0</v>
      </c>
      <c r="B47" s="477">
        <f t="shared" si="0"/>
        <v>0</v>
      </c>
      <c r="C47" s="478">
        <f>IF(($P$9-SUM($C$9:C46))&gt;0,$AA$9,0)</f>
        <v>0</v>
      </c>
      <c r="D47" s="479">
        <f>IF(($P$10-SUM($D$9:D46))&gt;0,$AA$10,0)</f>
        <v>0</v>
      </c>
      <c r="E47" s="480">
        <f>ROUND(((P$9-SUM(C$9:C46))*G$2/100)/12,0)+ROUND(((P$10-SUM(D$9:D46))*(G$2-P$15)/100)/12,0)</f>
        <v>0</v>
      </c>
      <c r="F47" s="481">
        <f t="shared" si="1"/>
        <v>0</v>
      </c>
      <c r="G47" s="1474"/>
      <c r="H47" s="1475"/>
      <c r="I47" s="482"/>
      <c r="J47" s="482"/>
      <c r="K47" s="482"/>
      <c r="L47" s="482"/>
      <c r="M47" s="483">
        <f t="shared" si="2"/>
        <v>0</v>
      </c>
      <c r="N47" s="318"/>
      <c r="X47" s="309"/>
      <c r="Y47" s="309"/>
      <c r="Z47" s="309"/>
      <c r="AA47" s="310"/>
    </row>
    <row r="48" spans="1:29" s="311" customFormat="1" ht="18.75" customHeight="1">
      <c r="A48" s="476">
        <f t="shared" si="3"/>
        <v>0</v>
      </c>
      <c r="B48" s="477">
        <f t="shared" si="0"/>
        <v>0</v>
      </c>
      <c r="C48" s="478">
        <f>IF(($P$9-SUM($C$9:C47))&gt;0,$AA$9,0)</f>
        <v>0</v>
      </c>
      <c r="D48" s="479">
        <f>IF(($P$10-SUM($D$9:D47))&gt;0,$AA$10,0)</f>
        <v>0</v>
      </c>
      <c r="E48" s="480">
        <f>ROUND(((P$9-SUM(C$9:C47))*G$2/100)/12,0)+ROUND(((P$10-SUM(D$9:D47))*(G$2-P$15)/100)/12,0)</f>
        <v>0</v>
      </c>
      <c r="F48" s="481">
        <f t="shared" si="1"/>
        <v>0</v>
      </c>
      <c r="G48" s="1474"/>
      <c r="H48" s="1475"/>
      <c r="I48" s="482"/>
      <c r="J48" s="482"/>
      <c r="K48" s="482"/>
      <c r="L48" s="482"/>
      <c r="M48" s="483">
        <f t="shared" si="2"/>
        <v>0</v>
      </c>
      <c r="N48" s="318"/>
      <c r="X48" s="309"/>
      <c r="Y48" s="309"/>
      <c r="Z48" s="309"/>
      <c r="AA48" s="310"/>
    </row>
    <row r="49" spans="1:27" s="311" customFormat="1" ht="18.75" customHeight="1">
      <c r="A49" s="476">
        <f t="shared" si="3"/>
        <v>0</v>
      </c>
      <c r="B49" s="477">
        <f t="shared" si="0"/>
        <v>0</v>
      </c>
      <c r="C49" s="478">
        <f>IF(($P$9-SUM($C$9:C48))&gt;0,$AA$9,0)</f>
        <v>0</v>
      </c>
      <c r="D49" s="479">
        <f>IF(($P$10-SUM($D$9:D48))&gt;0,$AA$10,0)</f>
        <v>0</v>
      </c>
      <c r="E49" s="480">
        <f>ROUND(((P$9-SUM(C$9:C48))*G$2/100)/12,0)+ROUND(((P$10-SUM(D$9:D48))*(G$2-P$15)/100)/12,0)</f>
        <v>0</v>
      </c>
      <c r="F49" s="481">
        <f t="shared" si="1"/>
        <v>0</v>
      </c>
      <c r="G49" s="1474"/>
      <c r="H49" s="1475"/>
      <c r="I49" s="482"/>
      <c r="J49" s="482"/>
      <c r="K49" s="482"/>
      <c r="L49" s="482"/>
      <c r="M49" s="483">
        <f t="shared" si="2"/>
        <v>0</v>
      </c>
      <c r="N49" s="318"/>
      <c r="X49" s="309"/>
      <c r="Y49" s="309"/>
      <c r="Z49" s="309"/>
      <c r="AA49" s="310"/>
    </row>
    <row r="50" spans="1:27" s="311" customFormat="1" ht="18.75" customHeight="1">
      <c r="A50" s="476">
        <f t="shared" si="3"/>
        <v>0</v>
      </c>
      <c r="B50" s="477">
        <f t="shared" si="0"/>
        <v>0</v>
      </c>
      <c r="C50" s="478">
        <f>IF(($P$9-SUM($C$9:C49))&gt;0,$AA$9,0)</f>
        <v>0</v>
      </c>
      <c r="D50" s="479">
        <f>IF(($P$10-SUM($D$9:D49))&gt;0,$AA$10,0)</f>
        <v>0</v>
      </c>
      <c r="E50" s="480">
        <f>ROUND(((P$9-SUM(C$9:C49))*G$2/100)/12,0)+ROUND(((P$10-SUM(D$9:D49))*(G$2-P$15)/100)/12,0)</f>
        <v>0</v>
      </c>
      <c r="F50" s="481">
        <f t="shared" si="1"/>
        <v>0</v>
      </c>
      <c r="G50" s="1474"/>
      <c r="H50" s="1475"/>
      <c r="I50" s="482"/>
      <c r="J50" s="482"/>
      <c r="K50" s="482"/>
      <c r="L50" s="482"/>
      <c r="M50" s="483">
        <f t="shared" si="2"/>
        <v>0</v>
      </c>
      <c r="N50" s="318"/>
      <c r="X50" s="309"/>
      <c r="Y50" s="309"/>
      <c r="Z50" s="309"/>
      <c r="AA50" s="310"/>
    </row>
    <row r="51" spans="1:27" s="311" customFormat="1" ht="18.75" customHeight="1">
      <c r="A51" s="476">
        <f t="shared" si="3"/>
        <v>0</v>
      </c>
      <c r="B51" s="477">
        <f t="shared" si="0"/>
        <v>0</v>
      </c>
      <c r="C51" s="478">
        <f>IF(($P$9-SUM($C$9:C50))&gt;0,$AA$9,0)</f>
        <v>0</v>
      </c>
      <c r="D51" s="479">
        <f>IF(($P$10-SUM($D$9:D50))&gt;0,$AA$10,0)</f>
        <v>0</v>
      </c>
      <c r="E51" s="480">
        <f>ROUND(((P$9-SUM(C$9:C50))*G$2/100)/12,0)+ROUND(((P$10-SUM(D$9:D50))*(G$2-P$15)/100)/12,0)</f>
        <v>0</v>
      </c>
      <c r="F51" s="481">
        <f t="shared" si="1"/>
        <v>0</v>
      </c>
      <c r="G51" s="1474"/>
      <c r="H51" s="1475"/>
      <c r="I51" s="482"/>
      <c r="J51" s="482"/>
      <c r="K51" s="482"/>
      <c r="L51" s="482"/>
      <c r="M51" s="483">
        <f t="shared" si="2"/>
        <v>0</v>
      </c>
      <c r="N51" s="318"/>
      <c r="X51" s="309"/>
      <c r="Y51" s="309"/>
      <c r="Z51" s="309"/>
      <c r="AA51" s="310"/>
    </row>
    <row r="52" spans="1:27" s="311" customFormat="1" ht="18.75" customHeight="1">
      <c r="A52" s="476">
        <f t="shared" si="3"/>
        <v>0</v>
      </c>
      <c r="B52" s="477">
        <f t="shared" si="0"/>
        <v>0</v>
      </c>
      <c r="C52" s="478">
        <f>IF(($P$9-SUM($C$9:C51))&gt;0,$AA$9,0)</f>
        <v>0</v>
      </c>
      <c r="D52" s="479">
        <f>IF(($P$10-SUM($D$9:D51))&gt;0,$AA$10,0)</f>
        <v>0</v>
      </c>
      <c r="E52" s="480">
        <f>ROUND(((P$9-SUM(C$9:C51))*G$2/100)/12,0)+ROUND(((P$10-SUM(D$9:D51))*(G$2-P$15)/100)/12,0)</f>
        <v>0</v>
      </c>
      <c r="F52" s="481">
        <f t="shared" si="1"/>
        <v>0</v>
      </c>
      <c r="G52" s="1474"/>
      <c r="H52" s="1475"/>
      <c r="I52" s="482"/>
      <c r="J52" s="482"/>
      <c r="K52" s="482"/>
      <c r="L52" s="482"/>
      <c r="M52" s="483">
        <f t="shared" si="2"/>
        <v>0</v>
      </c>
      <c r="N52" s="318"/>
      <c r="X52" s="309"/>
      <c r="Y52" s="309"/>
      <c r="Z52" s="309"/>
      <c r="AA52" s="310"/>
    </row>
    <row r="53" spans="1:27" s="311" customFormat="1" ht="18.75" customHeight="1">
      <c r="A53" s="476">
        <f t="shared" si="3"/>
        <v>0</v>
      </c>
      <c r="B53" s="477">
        <f t="shared" si="0"/>
        <v>0</v>
      </c>
      <c r="C53" s="478">
        <f>IF(($P$9-SUM($C$9:C52))&gt;0,$AA$9,0)</f>
        <v>0</v>
      </c>
      <c r="D53" s="479">
        <f>IF(($P$10-SUM($D$9:D52))&gt;0,$AA$10,0)</f>
        <v>0</v>
      </c>
      <c r="E53" s="480">
        <f>ROUND(((P$9-SUM(C$9:C52))*G$2/100)/12,0)+ROUND(((P$10-SUM(D$9:D52))*(G$2-P$15)/100)/12,0)</f>
        <v>0</v>
      </c>
      <c r="F53" s="481">
        <f t="shared" si="1"/>
        <v>0</v>
      </c>
      <c r="G53" s="1474"/>
      <c r="H53" s="1475"/>
      <c r="I53" s="482"/>
      <c r="J53" s="482"/>
      <c r="K53" s="482"/>
      <c r="L53" s="482"/>
      <c r="M53" s="483">
        <f t="shared" si="2"/>
        <v>0</v>
      </c>
      <c r="N53" s="318"/>
      <c r="X53" s="309"/>
      <c r="Y53" s="309"/>
      <c r="Z53" s="309"/>
      <c r="AA53" s="310"/>
    </row>
    <row r="54" spans="1:27" s="311" customFormat="1" ht="18.75" customHeight="1">
      <c r="A54" s="476">
        <f t="shared" si="3"/>
        <v>0</v>
      </c>
      <c r="B54" s="477">
        <f t="shared" si="0"/>
        <v>0</v>
      </c>
      <c r="C54" s="478">
        <f>IF(($P$9-SUM($C$9:C53))&gt;0,$AA$9,0)</f>
        <v>0</v>
      </c>
      <c r="D54" s="479">
        <f>IF(($P$10-SUM($D$9:D53))&gt;0,$AA$10,0)</f>
        <v>0</v>
      </c>
      <c r="E54" s="480">
        <f>ROUND(((P$9-SUM(C$9:C53))*G$2/100)/12,0)+ROUND(((P$10-SUM(D$9:D53))*(G$2-P$15)/100)/12,0)</f>
        <v>0</v>
      </c>
      <c r="F54" s="481">
        <f t="shared" si="1"/>
        <v>0</v>
      </c>
      <c r="G54" s="489" t="s">
        <v>165</v>
      </c>
      <c r="H54" s="490">
        <f>SUM(F45:F56)</f>
        <v>0</v>
      </c>
      <c r="I54" s="482"/>
      <c r="J54" s="482"/>
      <c r="K54" s="482"/>
      <c r="L54" s="482"/>
      <c r="M54" s="483">
        <f t="shared" si="2"/>
        <v>0</v>
      </c>
      <c r="N54" s="318"/>
      <c r="X54" s="309"/>
      <c r="Y54" s="309"/>
      <c r="Z54" s="309"/>
      <c r="AA54" s="310"/>
    </row>
    <row r="55" spans="1:27" s="311" customFormat="1" ht="18.75" customHeight="1">
      <c r="A55" s="476">
        <f t="shared" si="3"/>
        <v>0</v>
      </c>
      <c r="B55" s="477">
        <f t="shared" si="0"/>
        <v>0</v>
      </c>
      <c r="C55" s="478">
        <f>IF(($P$9-SUM($C$9:C54))&gt;0,$AA$9,0)</f>
        <v>0</v>
      </c>
      <c r="D55" s="479">
        <f>IF(($P$10-SUM($D$9:D54))&gt;0,$AA$10,0)</f>
        <v>0</v>
      </c>
      <c r="E55" s="480">
        <f>ROUND(((P$9-SUM(C$9:C54))*G$2/100)/12,0)+ROUND(((P$10-SUM(D$9:D54))*(G$2-P$15)/100)/12,0)</f>
        <v>0</v>
      </c>
      <c r="F55" s="481">
        <f t="shared" si="1"/>
        <v>0</v>
      </c>
      <c r="G55" s="491" t="s">
        <v>187</v>
      </c>
      <c r="H55" s="492">
        <f>SUM(B45:B56)</f>
        <v>0</v>
      </c>
      <c r="I55" s="482"/>
      <c r="J55" s="482"/>
      <c r="K55" s="482"/>
      <c r="L55" s="482"/>
      <c r="M55" s="483">
        <f t="shared" si="2"/>
        <v>0</v>
      </c>
      <c r="N55" s="318"/>
      <c r="X55" s="309"/>
      <c r="Y55" s="309"/>
      <c r="Z55" s="309"/>
      <c r="AA55" s="310"/>
    </row>
    <row r="56" spans="1:27" s="311" customFormat="1" ht="18.75" customHeight="1">
      <c r="A56" s="494">
        <f t="shared" si="3"/>
        <v>0</v>
      </c>
      <c r="B56" s="495">
        <f t="shared" si="0"/>
        <v>0</v>
      </c>
      <c r="C56" s="496">
        <f>IF(($P$9-SUM($C$9:C55))&gt;0,$AA$9,0)</f>
        <v>0</v>
      </c>
      <c r="D56" s="497">
        <f>IF(($P$10-SUM($D$9:D55))&gt;0,$AA$10,0)</f>
        <v>0</v>
      </c>
      <c r="E56" s="498">
        <f>ROUND(((P$9-SUM(C$9:C55))*G$2/100)/12,0)+ROUND(((P$10-SUM(D$9:D55))*(G$2-P$15)/100)/12,0)</f>
        <v>0</v>
      </c>
      <c r="F56" s="499">
        <f t="shared" si="1"/>
        <v>0</v>
      </c>
      <c r="G56" s="500" t="s">
        <v>189</v>
      </c>
      <c r="H56" s="501">
        <f>SUM(E45:E56)</f>
        <v>0</v>
      </c>
      <c r="I56" s="502"/>
      <c r="J56" s="502"/>
      <c r="K56" s="502"/>
      <c r="L56" s="502"/>
      <c r="M56" s="503">
        <f t="shared" si="2"/>
        <v>0</v>
      </c>
      <c r="N56" s="318"/>
      <c r="X56" s="309"/>
      <c r="Y56" s="309"/>
      <c r="Z56" s="309"/>
      <c r="AA56" s="310"/>
    </row>
    <row r="57" spans="1:27" s="311" customFormat="1" ht="18.75" customHeight="1">
      <c r="A57" s="464">
        <f t="shared" si="3"/>
        <v>0</v>
      </c>
      <c r="B57" s="465">
        <f t="shared" si="0"/>
        <v>0</v>
      </c>
      <c r="C57" s="466">
        <f>IF(($P$9-SUM($C$9:C56))&gt;0,$AA$9,0)</f>
        <v>0</v>
      </c>
      <c r="D57" s="467">
        <f>IF(($P$10-SUM($D$9:D56))&gt;0,$AA$10,0)</f>
        <v>0</v>
      </c>
      <c r="E57" s="507">
        <f>ROUND(((P$9-SUM(C$9:C56))*G$2/100)/12,0)+ROUND(((P$10-SUM(D$9:D56))*(G$2-P$15)/100)/12,0)</f>
        <v>0</v>
      </c>
      <c r="F57" s="469">
        <f t="shared" si="1"/>
        <v>0</v>
      </c>
      <c r="G57" s="1472" t="s">
        <v>200</v>
      </c>
      <c r="H57" s="1473"/>
      <c r="I57" s="470"/>
      <c r="J57" s="470"/>
      <c r="K57" s="470"/>
      <c r="L57" s="470"/>
      <c r="M57" s="472">
        <f t="shared" si="2"/>
        <v>0</v>
      </c>
      <c r="N57" s="318"/>
      <c r="X57" s="309"/>
      <c r="Y57" s="309"/>
      <c r="Z57" s="309"/>
      <c r="AA57" s="310"/>
    </row>
    <row r="58" spans="1:27" s="311" customFormat="1" ht="18.75" customHeight="1">
      <c r="A58" s="476">
        <f t="shared" si="3"/>
        <v>0</v>
      </c>
      <c r="B58" s="477">
        <f t="shared" si="0"/>
        <v>0</v>
      </c>
      <c r="C58" s="478">
        <f>IF(($P$9-SUM($C$9:C57))&gt;0,$AA$9,0)</f>
        <v>0</v>
      </c>
      <c r="D58" s="479">
        <f>IF(($P$10-SUM($D$9:D57))&gt;0,$AA$10,0)</f>
        <v>0</v>
      </c>
      <c r="E58" s="480">
        <f>ROUND(((P$9-SUM(C$9:C57))*G$2/100)/12,0)+ROUND(((P$10-SUM(D$9:D57))*(G$2-P$15)/100)/12,0)</f>
        <v>0</v>
      </c>
      <c r="F58" s="481">
        <f t="shared" si="1"/>
        <v>0</v>
      </c>
      <c r="G58" s="1474"/>
      <c r="H58" s="1475"/>
      <c r="I58" s="482"/>
      <c r="J58" s="482"/>
      <c r="K58" s="482"/>
      <c r="L58" s="482"/>
      <c r="M58" s="483">
        <f t="shared" si="2"/>
        <v>0</v>
      </c>
      <c r="N58" s="318"/>
      <c r="X58" s="309"/>
      <c r="Y58" s="309"/>
      <c r="Z58" s="309"/>
      <c r="AA58" s="310"/>
    </row>
    <row r="59" spans="1:27" s="311" customFormat="1" ht="18.75" customHeight="1">
      <c r="A59" s="476">
        <f t="shared" si="3"/>
        <v>0</v>
      </c>
      <c r="B59" s="477">
        <f t="shared" si="0"/>
        <v>0</v>
      </c>
      <c r="C59" s="478">
        <f>IF(($P$9-SUM($C$9:C58))&gt;0,$AA$9,0)</f>
        <v>0</v>
      </c>
      <c r="D59" s="479">
        <f>IF(($P$10-SUM($D$9:D58))&gt;0,$AA$10,0)</f>
        <v>0</v>
      </c>
      <c r="E59" s="480">
        <f>ROUND(((P$9-SUM(C$9:C58))*G$2/100)/12,0)+ROUND(((P$10-SUM(D$9:D58))*(G$2-P$15)/100)/12,0)</f>
        <v>0</v>
      </c>
      <c r="F59" s="481">
        <f t="shared" si="1"/>
        <v>0</v>
      </c>
      <c r="G59" s="1474"/>
      <c r="H59" s="1475"/>
      <c r="I59" s="482"/>
      <c r="J59" s="482"/>
      <c r="K59" s="482"/>
      <c r="L59" s="482"/>
      <c r="M59" s="483">
        <f t="shared" si="2"/>
        <v>0</v>
      </c>
      <c r="N59" s="318"/>
      <c r="X59" s="309"/>
      <c r="Y59" s="309"/>
      <c r="Z59" s="309"/>
      <c r="AA59" s="310"/>
    </row>
    <row r="60" spans="1:27" s="311" customFormat="1" ht="18.75" customHeight="1">
      <c r="A60" s="476">
        <f t="shared" si="3"/>
        <v>0</v>
      </c>
      <c r="B60" s="477">
        <f t="shared" si="0"/>
        <v>0</v>
      </c>
      <c r="C60" s="478">
        <f>IF(($P$9-SUM($C$9:C59))&gt;0,$AA$9,0)</f>
        <v>0</v>
      </c>
      <c r="D60" s="479">
        <f>IF(($P$10-SUM($D$9:D59))&gt;0,$AA$10,0)</f>
        <v>0</v>
      </c>
      <c r="E60" s="480">
        <f>ROUND(((P$9-SUM(C$9:C59))*G$2/100)/12,0)+ROUND(((P$10-SUM(D$9:D59))*(G$2-P$15)/100)/12,0)</f>
        <v>0</v>
      </c>
      <c r="F60" s="481">
        <f t="shared" si="1"/>
        <v>0</v>
      </c>
      <c r="G60" s="1474"/>
      <c r="H60" s="1475"/>
      <c r="I60" s="482"/>
      <c r="J60" s="482"/>
      <c r="K60" s="482"/>
      <c r="L60" s="482"/>
      <c r="M60" s="483">
        <f t="shared" si="2"/>
        <v>0</v>
      </c>
      <c r="N60" s="318"/>
      <c r="X60" s="309"/>
      <c r="Y60" s="309"/>
      <c r="Z60" s="309"/>
      <c r="AA60" s="310"/>
    </row>
    <row r="61" spans="1:27" s="311" customFormat="1" ht="18.75" customHeight="1">
      <c r="A61" s="476">
        <f t="shared" si="3"/>
        <v>0</v>
      </c>
      <c r="B61" s="477">
        <f t="shared" si="0"/>
        <v>0</v>
      </c>
      <c r="C61" s="478">
        <f>IF(($P$9-SUM($C$9:C60))&gt;0,$AA$9,0)</f>
        <v>0</v>
      </c>
      <c r="D61" s="479">
        <f>IF(($P$10-SUM($D$9:D60))&gt;0,$AA$10,0)</f>
        <v>0</v>
      </c>
      <c r="E61" s="480">
        <f>ROUND(((P$9-SUM(C$9:C60))*G$2/100)/12,0)+ROUND(((P$10-SUM(D$9:D60))*(G$2-P$15)/100)/12,0)</f>
        <v>0</v>
      </c>
      <c r="F61" s="481">
        <f t="shared" si="1"/>
        <v>0</v>
      </c>
      <c r="G61" s="1474"/>
      <c r="H61" s="1475"/>
      <c r="I61" s="482"/>
      <c r="J61" s="482"/>
      <c r="K61" s="482"/>
      <c r="L61" s="482"/>
      <c r="M61" s="483">
        <f t="shared" si="2"/>
        <v>0</v>
      </c>
      <c r="N61" s="318"/>
      <c r="X61" s="309"/>
      <c r="Y61" s="309"/>
      <c r="Z61" s="309"/>
      <c r="AA61" s="310"/>
    </row>
    <row r="62" spans="1:27" s="311" customFormat="1" ht="18.75" customHeight="1">
      <c r="A62" s="476">
        <f t="shared" si="3"/>
        <v>0</v>
      </c>
      <c r="B62" s="477">
        <f t="shared" si="0"/>
        <v>0</v>
      </c>
      <c r="C62" s="478">
        <f>IF(($P$9-SUM($C$9:C61))&gt;0,$AA$9,0)</f>
        <v>0</v>
      </c>
      <c r="D62" s="479">
        <f>IF(($P$10-SUM($D$9:D61))&gt;0,$AA$10,0)</f>
        <v>0</v>
      </c>
      <c r="E62" s="480">
        <f>ROUND(((P$9-SUM(C$9:C61))*G$2/100)/12,0)+ROUND(((P$10-SUM(D$9:D61))*(G$2-P$15)/100)/12,0)</f>
        <v>0</v>
      </c>
      <c r="F62" s="481">
        <f t="shared" si="1"/>
        <v>0</v>
      </c>
      <c r="G62" s="1474"/>
      <c r="H62" s="1475"/>
      <c r="I62" s="482"/>
      <c r="J62" s="482"/>
      <c r="K62" s="482"/>
      <c r="L62" s="482"/>
      <c r="M62" s="483">
        <f t="shared" si="2"/>
        <v>0</v>
      </c>
      <c r="N62" s="318"/>
      <c r="X62" s="309"/>
      <c r="Y62" s="309"/>
      <c r="Z62" s="309"/>
      <c r="AA62" s="310"/>
    </row>
    <row r="63" spans="1:27" s="311" customFormat="1" ht="18.75" customHeight="1">
      <c r="A63" s="476">
        <f t="shared" si="3"/>
        <v>0</v>
      </c>
      <c r="B63" s="477">
        <f t="shared" si="0"/>
        <v>0</v>
      </c>
      <c r="C63" s="478">
        <f>IF(($P$9-SUM($C$9:C62))&gt;0,$AA$9,0)</f>
        <v>0</v>
      </c>
      <c r="D63" s="479">
        <f>IF(($P$10-SUM($D$9:D62))&gt;0,$AA$10,0)</f>
        <v>0</v>
      </c>
      <c r="E63" s="480">
        <f>ROUND(((P$9-SUM(C$9:C62))*G$2/100)/12,0)+ROUND(((P$10-SUM(D$9:D62))*(G$2-P$15)/100)/12,0)</f>
        <v>0</v>
      </c>
      <c r="F63" s="481">
        <f t="shared" si="1"/>
        <v>0</v>
      </c>
      <c r="G63" s="1474"/>
      <c r="H63" s="1475"/>
      <c r="I63" s="482"/>
      <c r="J63" s="482"/>
      <c r="K63" s="482"/>
      <c r="L63" s="482"/>
      <c r="M63" s="483">
        <f t="shared" si="2"/>
        <v>0</v>
      </c>
      <c r="N63" s="318"/>
      <c r="X63" s="309"/>
      <c r="Y63" s="309"/>
      <c r="Z63" s="309"/>
      <c r="AA63" s="310"/>
    </row>
    <row r="64" spans="1:27" s="311" customFormat="1" ht="18.75" customHeight="1">
      <c r="A64" s="476">
        <f t="shared" si="3"/>
        <v>0</v>
      </c>
      <c r="B64" s="477">
        <f t="shared" si="0"/>
        <v>0</v>
      </c>
      <c r="C64" s="478">
        <f>IF(($P$9-SUM($C$9:C63))&gt;0,$AA$9,0)</f>
        <v>0</v>
      </c>
      <c r="D64" s="479">
        <f>IF(($P$10-SUM($D$9:D63))&gt;0,$AA$10,0)</f>
        <v>0</v>
      </c>
      <c r="E64" s="480">
        <f>ROUND(((P$9-SUM(C$9:C63))*G$2/100)/12,0)+ROUND(((P$10-SUM(D$9:D63))*(G$2-P$15)/100)/12,0)</f>
        <v>0</v>
      </c>
      <c r="F64" s="481">
        <f t="shared" si="1"/>
        <v>0</v>
      </c>
      <c r="G64" s="1474"/>
      <c r="H64" s="1475"/>
      <c r="I64" s="482"/>
      <c r="J64" s="482"/>
      <c r="K64" s="482"/>
      <c r="L64" s="482"/>
      <c r="M64" s="483">
        <f t="shared" si="2"/>
        <v>0</v>
      </c>
      <c r="N64" s="318"/>
      <c r="X64" s="309"/>
      <c r="Y64" s="309"/>
      <c r="Z64" s="309"/>
      <c r="AA64" s="310"/>
    </row>
    <row r="65" spans="1:27" s="311" customFormat="1" ht="18.75" customHeight="1">
      <c r="A65" s="476">
        <f t="shared" si="3"/>
        <v>0</v>
      </c>
      <c r="B65" s="477">
        <f t="shared" si="0"/>
        <v>0</v>
      </c>
      <c r="C65" s="478">
        <f>IF(($P$9-SUM($C$9:C64))&gt;0,$AA$9,0)</f>
        <v>0</v>
      </c>
      <c r="D65" s="479">
        <f>IF(($P$10-SUM($D$9:D64))&gt;0,$AA$10,0)</f>
        <v>0</v>
      </c>
      <c r="E65" s="480">
        <f>ROUND(((P$9-SUM(C$9:C64))*G$2/100)/12,0)+ROUND(((P$10-SUM(D$9:D64))*(G$2-P$15)/100)/12,0)</f>
        <v>0</v>
      </c>
      <c r="F65" s="481">
        <f t="shared" si="1"/>
        <v>0</v>
      </c>
      <c r="G65" s="1474"/>
      <c r="H65" s="1475"/>
      <c r="I65" s="482"/>
      <c r="J65" s="482"/>
      <c r="K65" s="482"/>
      <c r="L65" s="482"/>
      <c r="M65" s="483">
        <f t="shared" si="2"/>
        <v>0</v>
      </c>
      <c r="N65" s="318"/>
      <c r="X65" s="309"/>
      <c r="Y65" s="309"/>
      <c r="Z65" s="309"/>
      <c r="AA65" s="310"/>
    </row>
    <row r="66" spans="1:27" s="311" customFormat="1" ht="18.75" customHeight="1">
      <c r="A66" s="476">
        <f t="shared" si="3"/>
        <v>0</v>
      </c>
      <c r="B66" s="477">
        <f t="shared" si="0"/>
        <v>0</v>
      </c>
      <c r="C66" s="478">
        <f>IF(($P$9-SUM($C$9:C65))&gt;0,$AA$9,0)</f>
        <v>0</v>
      </c>
      <c r="D66" s="479">
        <f>IF(($P$10-SUM($D$9:D65))&gt;0,$AA$10,0)</f>
        <v>0</v>
      </c>
      <c r="E66" s="480">
        <f>ROUND(((P$9-SUM(C$9:C65))*G$2/100)/12,0)+ROUND(((P$10-SUM(D$9:D65))*(G$2-P$15)/100)/12,0)</f>
        <v>0</v>
      </c>
      <c r="F66" s="481">
        <f t="shared" si="1"/>
        <v>0</v>
      </c>
      <c r="G66" s="489" t="s">
        <v>165</v>
      </c>
      <c r="H66" s="490">
        <f>SUM(F57:F68)</f>
        <v>0</v>
      </c>
      <c r="I66" s="482"/>
      <c r="J66" s="482"/>
      <c r="K66" s="482"/>
      <c r="L66" s="482"/>
      <c r="M66" s="483">
        <f t="shared" si="2"/>
        <v>0</v>
      </c>
      <c r="N66" s="318"/>
      <c r="X66" s="309"/>
      <c r="Y66" s="309"/>
      <c r="Z66" s="309"/>
      <c r="AA66" s="310"/>
    </row>
    <row r="67" spans="1:27" s="311" customFormat="1" ht="18.75" customHeight="1">
      <c r="A67" s="476">
        <f t="shared" si="3"/>
        <v>0</v>
      </c>
      <c r="B67" s="477">
        <f t="shared" si="0"/>
        <v>0</v>
      </c>
      <c r="C67" s="478">
        <f>IF(($P$9-SUM($C$9:C66))&gt;0,$AA$9,0)</f>
        <v>0</v>
      </c>
      <c r="D67" s="479">
        <f>IF(($P$10-SUM($D$9:D66))&gt;0,$AA$10,0)</f>
        <v>0</v>
      </c>
      <c r="E67" s="480">
        <f>ROUND(((P$9-SUM(C$9:C66))*G$2/100)/12,0)+ROUND(((P$10-SUM(D$9:D66))*(G$2-P$15)/100)/12,0)</f>
        <v>0</v>
      </c>
      <c r="F67" s="481">
        <f t="shared" si="1"/>
        <v>0</v>
      </c>
      <c r="G67" s="491" t="s">
        <v>187</v>
      </c>
      <c r="H67" s="492">
        <f>SUM(B57:B68)</f>
        <v>0</v>
      </c>
      <c r="I67" s="482"/>
      <c r="J67" s="482"/>
      <c r="K67" s="482"/>
      <c r="L67" s="482"/>
      <c r="M67" s="483">
        <f t="shared" si="2"/>
        <v>0</v>
      </c>
      <c r="N67" s="318"/>
      <c r="X67" s="309"/>
      <c r="Y67" s="309"/>
      <c r="Z67" s="309"/>
      <c r="AA67" s="310"/>
    </row>
    <row r="68" spans="1:27" s="311" customFormat="1" ht="18.75" customHeight="1">
      <c r="A68" s="494">
        <f t="shared" si="3"/>
        <v>0</v>
      </c>
      <c r="B68" s="495">
        <f t="shared" si="0"/>
        <v>0</v>
      </c>
      <c r="C68" s="496">
        <f>IF(($P$9-SUM($C$9:C67))&gt;0,$AA$9,0)</f>
        <v>0</v>
      </c>
      <c r="D68" s="497">
        <f>IF(($P$10-SUM($D$9:D67))&gt;0,$AA$10,0)</f>
        <v>0</v>
      </c>
      <c r="E68" s="498">
        <f>ROUND(((P$9-SUM(C$9:C67))*G$2/100)/12,0)+ROUND(((P$10-SUM(D$9:D67))*(G$2-P$15)/100)/12,0)</f>
        <v>0</v>
      </c>
      <c r="F68" s="499">
        <f t="shared" si="1"/>
        <v>0</v>
      </c>
      <c r="G68" s="500" t="s">
        <v>189</v>
      </c>
      <c r="H68" s="501">
        <f>SUM(E57:E68)</f>
        <v>0</v>
      </c>
      <c r="I68" s="502"/>
      <c r="J68" s="502"/>
      <c r="K68" s="502"/>
      <c r="L68" s="502"/>
      <c r="M68" s="503">
        <f t="shared" si="2"/>
        <v>0</v>
      </c>
      <c r="N68" s="318"/>
      <c r="X68" s="309"/>
      <c r="Y68" s="309"/>
      <c r="Z68" s="309"/>
      <c r="AA68" s="310"/>
    </row>
    <row r="69" spans="1:27" s="311" customFormat="1" ht="18.75" customHeight="1">
      <c r="A69" s="464">
        <f t="shared" si="3"/>
        <v>0</v>
      </c>
      <c r="B69" s="465">
        <f t="shared" si="0"/>
        <v>0</v>
      </c>
      <c r="C69" s="466">
        <f>IF(($P$9-SUM($C$9:C68))&gt;0,$AA$9,0)</f>
        <v>0</v>
      </c>
      <c r="D69" s="467">
        <f>IF(($P$10-SUM($D$9:D68))&gt;0,$AA$10,0)</f>
        <v>0</v>
      </c>
      <c r="E69" s="507">
        <f>ROUND(((P$9-SUM(C$9:C68))*G$2/100)/12,0)+ROUND(((P$10-SUM(D$9:D68))*(G$2-P$15)/100)/12,0)</f>
        <v>0</v>
      </c>
      <c r="F69" s="469">
        <f t="shared" si="1"/>
        <v>0</v>
      </c>
      <c r="G69" s="1472" t="s">
        <v>201</v>
      </c>
      <c r="H69" s="1473"/>
      <c r="I69" s="470"/>
      <c r="J69" s="470"/>
      <c r="K69" s="470"/>
      <c r="L69" s="470"/>
      <c r="M69" s="472">
        <f t="shared" si="2"/>
        <v>0</v>
      </c>
      <c r="N69" s="318"/>
      <c r="X69" s="309"/>
      <c r="Y69" s="309"/>
      <c r="Z69" s="309"/>
      <c r="AA69" s="310"/>
    </row>
    <row r="70" spans="1:27" s="311" customFormat="1" ht="18.75" customHeight="1">
      <c r="A70" s="476">
        <f t="shared" si="3"/>
        <v>0</v>
      </c>
      <c r="B70" s="477">
        <f t="shared" si="0"/>
        <v>0</v>
      </c>
      <c r="C70" s="478">
        <f>IF(($P$9-SUM($C$9:C69))&gt;0,$AA$9,0)</f>
        <v>0</v>
      </c>
      <c r="D70" s="479">
        <f>IF(($P$10-SUM($D$9:D69))&gt;0,$AA$10,0)</f>
        <v>0</v>
      </c>
      <c r="E70" s="480">
        <f>ROUND(((P$9-SUM(C$9:C69))*G$2/100)/12,0)+ROUND(((P$10-SUM(D$9:D69))*(G$2-P$15)/100)/12,0)</f>
        <v>0</v>
      </c>
      <c r="F70" s="481">
        <f t="shared" si="1"/>
        <v>0</v>
      </c>
      <c r="G70" s="1474"/>
      <c r="H70" s="1475"/>
      <c r="I70" s="482"/>
      <c r="J70" s="482"/>
      <c r="K70" s="482"/>
      <c r="L70" s="482"/>
      <c r="M70" s="483">
        <f t="shared" si="2"/>
        <v>0</v>
      </c>
      <c r="N70" s="318"/>
      <c r="X70" s="309"/>
      <c r="Y70" s="309"/>
      <c r="Z70" s="309"/>
      <c r="AA70" s="310"/>
    </row>
    <row r="71" spans="1:27" s="311" customFormat="1" ht="18.75" customHeight="1">
      <c r="A71" s="476">
        <f t="shared" si="3"/>
        <v>0</v>
      </c>
      <c r="B71" s="477">
        <f t="shared" si="0"/>
        <v>0</v>
      </c>
      <c r="C71" s="478">
        <f>IF(($P$9-SUM($C$9:C70))&gt;0,$AA$9,0)</f>
        <v>0</v>
      </c>
      <c r="D71" s="479">
        <f>IF(($P$10-SUM($D$9:D70))&gt;0,$AA$10,0)</f>
        <v>0</v>
      </c>
      <c r="E71" s="480">
        <f>ROUND(((P$9-SUM(C$9:C70))*G$2/100)/12,0)+ROUND(((P$10-SUM(D$9:D70))*(G$2-P$15)/100)/12,0)</f>
        <v>0</v>
      </c>
      <c r="F71" s="481">
        <f t="shared" si="1"/>
        <v>0</v>
      </c>
      <c r="G71" s="1474"/>
      <c r="H71" s="1475"/>
      <c r="I71" s="482"/>
      <c r="J71" s="482"/>
      <c r="K71" s="482"/>
      <c r="L71" s="482"/>
      <c r="M71" s="483">
        <f t="shared" si="2"/>
        <v>0</v>
      </c>
      <c r="N71" s="318"/>
      <c r="X71" s="309"/>
      <c r="Y71" s="309"/>
      <c r="Z71" s="309"/>
      <c r="AA71" s="310"/>
    </row>
    <row r="72" spans="1:27" s="311" customFormat="1" ht="18.75" customHeight="1">
      <c r="A72" s="476">
        <f t="shared" si="3"/>
        <v>0</v>
      </c>
      <c r="B72" s="477">
        <f t="shared" si="0"/>
        <v>0</v>
      </c>
      <c r="C72" s="478">
        <f>IF(($P$9-SUM($C$9:C71))&gt;0,$AA$9,0)</f>
        <v>0</v>
      </c>
      <c r="D72" s="479">
        <f>IF(($P$10-SUM($D$9:D71))&gt;0,$AA$10,0)</f>
        <v>0</v>
      </c>
      <c r="E72" s="480">
        <f>ROUND(((P$9-SUM(C$9:C71))*G$2/100)/12,0)+ROUND(((P$10-SUM(D$9:D71))*(G$2-P$15)/100)/12,0)</f>
        <v>0</v>
      </c>
      <c r="F72" s="481">
        <f t="shared" si="1"/>
        <v>0</v>
      </c>
      <c r="G72" s="1474"/>
      <c r="H72" s="1475"/>
      <c r="I72" s="482"/>
      <c r="J72" s="482"/>
      <c r="K72" s="482"/>
      <c r="L72" s="482"/>
      <c r="M72" s="483">
        <f t="shared" si="2"/>
        <v>0</v>
      </c>
      <c r="N72" s="318"/>
      <c r="X72" s="309"/>
      <c r="Y72" s="309"/>
      <c r="Z72" s="309"/>
      <c r="AA72" s="310"/>
    </row>
    <row r="73" spans="1:27" s="311" customFormat="1" ht="18.75" customHeight="1">
      <c r="A73" s="476">
        <f t="shared" si="3"/>
        <v>0</v>
      </c>
      <c r="B73" s="477">
        <f t="shared" ref="B73:B136" si="6">SUM(C73:D73)</f>
        <v>0</v>
      </c>
      <c r="C73" s="478">
        <f>IF(($P$9-SUM($C$9:C72))&gt;0,$AA$9,0)</f>
        <v>0</v>
      </c>
      <c r="D73" s="479">
        <f>IF(($P$10-SUM($D$9:D72))&gt;0,$AA$10,0)</f>
        <v>0</v>
      </c>
      <c r="E73" s="480">
        <f>ROUND(((P$9-SUM(C$9:C72))*G$2/100)/12,0)+ROUND(((P$10-SUM(D$9:D72))*(G$2-P$15)/100)/12,0)</f>
        <v>0</v>
      </c>
      <c r="F73" s="481">
        <f t="shared" ref="F73:F128" si="7">B73+E73</f>
        <v>0</v>
      </c>
      <c r="G73" s="1474"/>
      <c r="H73" s="1475"/>
      <c r="I73" s="482"/>
      <c r="J73" s="482"/>
      <c r="K73" s="482"/>
      <c r="L73" s="482"/>
      <c r="M73" s="483">
        <f t="shared" ref="M73:M136" si="8">SUM(I73:L73)</f>
        <v>0</v>
      </c>
      <c r="N73" s="318"/>
      <c r="X73" s="309"/>
      <c r="Y73" s="309"/>
      <c r="Z73" s="309"/>
      <c r="AA73" s="310"/>
    </row>
    <row r="74" spans="1:27" s="311" customFormat="1" ht="18.75" customHeight="1">
      <c r="A74" s="476">
        <f t="shared" ref="A74:A137" si="9">IF(F74&gt;0,A73+1,0)</f>
        <v>0</v>
      </c>
      <c r="B74" s="477">
        <f t="shared" si="6"/>
        <v>0</v>
      </c>
      <c r="C74" s="478">
        <f>IF(($P$9-SUM($C$9:C73))&gt;0,$AA$9,0)</f>
        <v>0</v>
      </c>
      <c r="D74" s="479">
        <f>IF(($P$10-SUM($D$9:D73))&gt;0,$AA$10,0)</f>
        <v>0</v>
      </c>
      <c r="E74" s="480">
        <f>ROUND(((P$9-SUM(C$9:C73))*G$2/100)/12,0)+ROUND(((P$10-SUM(D$9:D73))*(G$2-P$15)/100)/12,0)</f>
        <v>0</v>
      </c>
      <c r="F74" s="481">
        <f t="shared" si="7"/>
        <v>0</v>
      </c>
      <c r="G74" s="1474"/>
      <c r="H74" s="1475"/>
      <c r="I74" s="482"/>
      <c r="J74" s="482"/>
      <c r="K74" s="482"/>
      <c r="L74" s="482"/>
      <c r="M74" s="483">
        <f t="shared" si="8"/>
        <v>0</v>
      </c>
      <c r="N74" s="318"/>
      <c r="X74" s="309"/>
      <c r="Y74" s="309"/>
      <c r="Z74" s="309"/>
      <c r="AA74" s="310"/>
    </row>
    <row r="75" spans="1:27" s="311" customFormat="1" ht="18.75" customHeight="1">
      <c r="A75" s="476">
        <f t="shared" si="9"/>
        <v>0</v>
      </c>
      <c r="B75" s="477">
        <f t="shared" si="6"/>
        <v>0</v>
      </c>
      <c r="C75" s="478">
        <f>IF(($P$9-SUM($C$9:C74))&gt;0,$AA$9,0)</f>
        <v>0</v>
      </c>
      <c r="D75" s="479">
        <f>IF(($P$10-SUM($D$9:D74))&gt;0,$AA$10,0)</f>
        <v>0</v>
      </c>
      <c r="E75" s="480">
        <f>ROUND(((P$9-SUM(C$9:C74))*G$2/100)/12,0)+ROUND(((P$10-SUM(D$9:D74))*(G$2-P$15)/100)/12,0)</f>
        <v>0</v>
      </c>
      <c r="F75" s="481">
        <f t="shared" si="7"/>
        <v>0</v>
      </c>
      <c r="G75" s="1474"/>
      <c r="H75" s="1475"/>
      <c r="I75" s="482"/>
      <c r="J75" s="482"/>
      <c r="K75" s="482"/>
      <c r="L75" s="482"/>
      <c r="M75" s="483">
        <f t="shared" si="8"/>
        <v>0</v>
      </c>
      <c r="N75" s="318"/>
      <c r="X75" s="309"/>
      <c r="Y75" s="309"/>
      <c r="Z75" s="309"/>
      <c r="AA75" s="310"/>
    </row>
    <row r="76" spans="1:27" s="311" customFormat="1" ht="18.75" customHeight="1">
      <c r="A76" s="476">
        <f t="shared" si="9"/>
        <v>0</v>
      </c>
      <c r="B76" s="477">
        <f t="shared" si="6"/>
        <v>0</v>
      </c>
      <c r="C76" s="478">
        <f>IF(($P$9-SUM($C$9:C75))&gt;0,$AA$9,0)</f>
        <v>0</v>
      </c>
      <c r="D76" s="479">
        <f>IF(($P$10-SUM($D$9:D75))&gt;0,$AA$10,0)</f>
        <v>0</v>
      </c>
      <c r="E76" s="480">
        <f>ROUND(((P$9-SUM(C$9:C75))*G$2/100)/12,0)+ROUND(((P$10-SUM(D$9:D75))*(G$2-P$15)/100)/12,0)</f>
        <v>0</v>
      </c>
      <c r="F76" s="481">
        <f t="shared" si="7"/>
        <v>0</v>
      </c>
      <c r="G76" s="1474"/>
      <c r="H76" s="1475"/>
      <c r="I76" s="482"/>
      <c r="J76" s="482"/>
      <c r="K76" s="482"/>
      <c r="L76" s="482"/>
      <c r="M76" s="483">
        <f t="shared" si="8"/>
        <v>0</v>
      </c>
      <c r="N76" s="318"/>
      <c r="X76" s="309"/>
      <c r="Y76" s="309"/>
      <c r="Z76" s="309"/>
      <c r="AA76" s="310"/>
    </row>
    <row r="77" spans="1:27" s="311" customFormat="1" ht="18.75" customHeight="1">
      <c r="A77" s="476">
        <f t="shared" si="9"/>
        <v>0</v>
      </c>
      <c r="B77" s="477">
        <f t="shared" si="6"/>
        <v>0</v>
      </c>
      <c r="C77" s="478">
        <f>IF(($P$9-SUM($C$9:C76))&gt;0,$AA$9,0)</f>
        <v>0</v>
      </c>
      <c r="D77" s="479">
        <f>IF(($P$10-SUM($D$9:D76))&gt;0,$AA$10,0)</f>
        <v>0</v>
      </c>
      <c r="E77" s="480">
        <f>ROUND(((P$9-SUM(C$9:C76))*G$2/100)/12,0)+ROUND(((P$10-SUM(D$9:D76))*(G$2-P$15)/100)/12,0)</f>
        <v>0</v>
      </c>
      <c r="F77" s="481">
        <f t="shared" si="7"/>
        <v>0</v>
      </c>
      <c r="G77" s="1474"/>
      <c r="H77" s="1475"/>
      <c r="I77" s="482"/>
      <c r="J77" s="482"/>
      <c r="K77" s="482"/>
      <c r="L77" s="482"/>
      <c r="M77" s="483">
        <f t="shared" si="8"/>
        <v>0</v>
      </c>
      <c r="N77" s="318"/>
      <c r="X77" s="309"/>
      <c r="Y77" s="309"/>
      <c r="Z77" s="309"/>
      <c r="AA77" s="310"/>
    </row>
    <row r="78" spans="1:27" s="311" customFormat="1" ht="18.75" customHeight="1">
      <c r="A78" s="476">
        <f t="shared" si="9"/>
        <v>0</v>
      </c>
      <c r="B78" s="477">
        <f t="shared" si="6"/>
        <v>0</v>
      </c>
      <c r="C78" s="478">
        <f>IF(($P$9-SUM($C$9:C77))&gt;0,$AA$9,0)</f>
        <v>0</v>
      </c>
      <c r="D78" s="479">
        <f>IF(($P$10-SUM($D$9:D77))&gt;0,$AA$10,0)</f>
        <v>0</v>
      </c>
      <c r="E78" s="480">
        <f>ROUND(((P$9-SUM(C$9:C77))*G$2/100)/12,0)+ROUND(((P$10-SUM(D$9:D77))*(G$2-P$15)/100)/12,0)</f>
        <v>0</v>
      </c>
      <c r="F78" s="481">
        <f t="shared" si="7"/>
        <v>0</v>
      </c>
      <c r="G78" s="489" t="s">
        <v>165</v>
      </c>
      <c r="H78" s="490">
        <f>SUM(F69:F80)</f>
        <v>0</v>
      </c>
      <c r="I78" s="482"/>
      <c r="J78" s="482"/>
      <c r="K78" s="482"/>
      <c r="L78" s="482"/>
      <c r="M78" s="483">
        <f t="shared" si="8"/>
        <v>0</v>
      </c>
      <c r="N78" s="318"/>
      <c r="X78" s="309"/>
      <c r="Y78" s="309"/>
      <c r="Z78" s="309"/>
      <c r="AA78" s="310"/>
    </row>
    <row r="79" spans="1:27" s="311" customFormat="1" ht="18.75" customHeight="1">
      <c r="A79" s="476">
        <f t="shared" si="9"/>
        <v>0</v>
      </c>
      <c r="B79" s="477">
        <f t="shared" si="6"/>
        <v>0</v>
      </c>
      <c r="C79" s="478">
        <f>IF(($P$9-SUM($C$9:C78))&gt;0,$AA$9,0)</f>
        <v>0</v>
      </c>
      <c r="D79" s="479">
        <f>IF(($P$10-SUM($D$9:D78))&gt;0,$AA$10,0)</f>
        <v>0</v>
      </c>
      <c r="E79" s="480">
        <f>ROUND(((P$9-SUM(C$9:C78))*G$2/100)/12,0)+ROUND(((P$10-SUM(D$9:D78))*(G$2-P$15)/100)/12,0)</f>
        <v>0</v>
      </c>
      <c r="F79" s="481">
        <f t="shared" si="7"/>
        <v>0</v>
      </c>
      <c r="G79" s="491" t="s">
        <v>187</v>
      </c>
      <c r="H79" s="492">
        <f>SUM(B69:B80)</f>
        <v>0</v>
      </c>
      <c r="I79" s="482"/>
      <c r="J79" s="482"/>
      <c r="K79" s="482"/>
      <c r="L79" s="482"/>
      <c r="M79" s="483">
        <f t="shared" si="8"/>
        <v>0</v>
      </c>
      <c r="N79" s="318"/>
      <c r="X79" s="309"/>
      <c r="Y79" s="309"/>
      <c r="Z79" s="309"/>
      <c r="AA79" s="310"/>
    </row>
    <row r="80" spans="1:27" s="311" customFormat="1" ht="18.75" customHeight="1">
      <c r="A80" s="494">
        <f t="shared" si="9"/>
        <v>0</v>
      </c>
      <c r="B80" s="495">
        <f t="shared" si="6"/>
        <v>0</v>
      </c>
      <c r="C80" s="496">
        <f>IF(($P$9-SUM($C$9:C79))&gt;0,$AA$9,0)</f>
        <v>0</v>
      </c>
      <c r="D80" s="497">
        <f>IF(($P$10-SUM($D$9:D79))&gt;0,$AA$10,0)</f>
        <v>0</v>
      </c>
      <c r="E80" s="498">
        <f>ROUND(((P$9-SUM(C$9:C79))*G$2/100)/12,0)+ROUND(((P$10-SUM(D$9:D79))*(G$2-P$15)/100)/12,0)</f>
        <v>0</v>
      </c>
      <c r="F80" s="499">
        <f t="shared" si="7"/>
        <v>0</v>
      </c>
      <c r="G80" s="500" t="s">
        <v>189</v>
      </c>
      <c r="H80" s="501">
        <f>SUM(E69:E80)</f>
        <v>0</v>
      </c>
      <c r="I80" s="502"/>
      <c r="J80" s="502"/>
      <c r="K80" s="502"/>
      <c r="L80" s="502"/>
      <c r="M80" s="503">
        <f t="shared" si="8"/>
        <v>0</v>
      </c>
      <c r="N80" s="318"/>
      <c r="X80" s="309"/>
      <c r="Y80" s="309"/>
      <c r="Z80" s="309"/>
      <c r="AA80" s="310"/>
    </row>
    <row r="81" spans="1:27" s="311" customFormat="1" ht="18.75" customHeight="1">
      <c r="A81" s="464">
        <f t="shared" si="9"/>
        <v>0</v>
      </c>
      <c r="B81" s="465">
        <f t="shared" si="6"/>
        <v>0</v>
      </c>
      <c r="C81" s="466">
        <f>IF(($P$9-SUM($C$9:C80))&gt;0,$AA$9,0)</f>
        <v>0</v>
      </c>
      <c r="D81" s="467">
        <f>IF(($P$10-SUM($D$9:D80))&gt;0,$AA$10,0)</f>
        <v>0</v>
      </c>
      <c r="E81" s="507">
        <f>ROUND(((P$9-SUM(C$9:C80))*G$2/100)/12,0)+ROUND(((P$10-SUM(D$9:D80))*(G$2-P$15)/100)/12,0)</f>
        <v>0</v>
      </c>
      <c r="F81" s="469">
        <f t="shared" si="7"/>
        <v>0</v>
      </c>
      <c r="G81" s="1472" t="s">
        <v>202</v>
      </c>
      <c r="H81" s="1473"/>
      <c r="I81" s="470"/>
      <c r="J81" s="470"/>
      <c r="K81" s="470"/>
      <c r="L81" s="470"/>
      <c r="M81" s="472">
        <f t="shared" si="8"/>
        <v>0</v>
      </c>
      <c r="N81" s="318"/>
      <c r="X81" s="309"/>
      <c r="Y81" s="309"/>
      <c r="Z81" s="309"/>
      <c r="AA81" s="310"/>
    </row>
    <row r="82" spans="1:27" s="311" customFormat="1" ht="18.75" customHeight="1">
      <c r="A82" s="476">
        <f t="shared" si="9"/>
        <v>0</v>
      </c>
      <c r="B82" s="477">
        <f t="shared" si="6"/>
        <v>0</v>
      </c>
      <c r="C82" s="478">
        <f>IF(($P$9-SUM($C$9:C81))&gt;0,$AA$9,0)</f>
        <v>0</v>
      </c>
      <c r="D82" s="479">
        <f>IF(($P$10-SUM($D$9:D81))&gt;0,$AA$10,0)</f>
        <v>0</v>
      </c>
      <c r="E82" s="480">
        <f>ROUND(((P$9-SUM(C$9:C81))*G$2/100)/12,0)+ROUND(((P$10-SUM(D$9:D81))*(G$2-P$15)/100)/12,0)</f>
        <v>0</v>
      </c>
      <c r="F82" s="481">
        <f t="shared" si="7"/>
        <v>0</v>
      </c>
      <c r="G82" s="1474"/>
      <c r="H82" s="1475"/>
      <c r="I82" s="482"/>
      <c r="J82" s="482"/>
      <c r="K82" s="482"/>
      <c r="L82" s="482"/>
      <c r="M82" s="483">
        <f t="shared" si="8"/>
        <v>0</v>
      </c>
      <c r="N82" s="318"/>
      <c r="X82" s="309"/>
      <c r="Y82" s="309"/>
      <c r="Z82" s="309"/>
      <c r="AA82" s="310"/>
    </row>
    <row r="83" spans="1:27" s="311" customFormat="1" ht="18.75" customHeight="1">
      <c r="A83" s="476">
        <f t="shared" si="9"/>
        <v>0</v>
      </c>
      <c r="B83" s="477">
        <f t="shared" si="6"/>
        <v>0</v>
      </c>
      <c r="C83" s="478">
        <f>IF(($P$9-SUM($C$9:C82))&gt;0,$AA$9,0)</f>
        <v>0</v>
      </c>
      <c r="D83" s="479">
        <f>IF(($P$10-SUM($D$9:D82))&gt;0,$AA$10,0)</f>
        <v>0</v>
      </c>
      <c r="E83" s="480">
        <f>ROUND(((P$9-SUM(C$9:C82))*G$2/100)/12,0)+ROUND(((P$10-SUM(D$9:D82))*(G$2-P$15)/100)/12,0)</f>
        <v>0</v>
      </c>
      <c r="F83" s="481">
        <f t="shared" si="7"/>
        <v>0</v>
      </c>
      <c r="G83" s="1474"/>
      <c r="H83" s="1475"/>
      <c r="I83" s="482"/>
      <c r="J83" s="482"/>
      <c r="K83" s="482"/>
      <c r="L83" s="482"/>
      <c r="M83" s="483">
        <f t="shared" si="8"/>
        <v>0</v>
      </c>
      <c r="N83" s="318"/>
      <c r="X83" s="309"/>
      <c r="Y83" s="309"/>
      <c r="Z83" s="309"/>
      <c r="AA83" s="310"/>
    </row>
    <row r="84" spans="1:27" s="311" customFormat="1" ht="18.75" customHeight="1">
      <c r="A84" s="476">
        <f t="shared" si="9"/>
        <v>0</v>
      </c>
      <c r="B84" s="477">
        <f t="shared" si="6"/>
        <v>0</v>
      </c>
      <c r="C84" s="478">
        <f>IF(($P$9-SUM($C$9:C83))&gt;0,$AA$9,0)</f>
        <v>0</v>
      </c>
      <c r="D84" s="479">
        <f>IF(($P$10-SUM($D$9:D83))&gt;0,$AA$10,0)</f>
        <v>0</v>
      </c>
      <c r="E84" s="480">
        <f>ROUND(((P$9-SUM(C$9:C83))*G$2/100)/12,0)+ROUND(((P$10-SUM(D$9:D83))*(G$2-P$15)/100)/12,0)</f>
        <v>0</v>
      </c>
      <c r="F84" s="481">
        <f t="shared" si="7"/>
        <v>0</v>
      </c>
      <c r="G84" s="1474"/>
      <c r="H84" s="1475"/>
      <c r="I84" s="482"/>
      <c r="J84" s="482"/>
      <c r="K84" s="482"/>
      <c r="L84" s="482"/>
      <c r="M84" s="483">
        <f t="shared" si="8"/>
        <v>0</v>
      </c>
      <c r="N84" s="318"/>
      <c r="X84" s="309"/>
      <c r="Y84" s="309"/>
      <c r="Z84" s="309"/>
      <c r="AA84" s="310"/>
    </row>
    <row r="85" spans="1:27" s="311" customFormat="1" ht="18.75" customHeight="1">
      <c r="A85" s="476">
        <f t="shared" si="9"/>
        <v>0</v>
      </c>
      <c r="B85" s="477">
        <f t="shared" si="6"/>
        <v>0</v>
      </c>
      <c r="C85" s="478">
        <f>IF(($P$9-SUM($C$9:C84))&gt;0,$AA$9,0)</f>
        <v>0</v>
      </c>
      <c r="D85" s="479">
        <f>IF(($P$10-SUM($D$9:D84))&gt;0,$AA$10,0)</f>
        <v>0</v>
      </c>
      <c r="E85" s="480">
        <f>ROUND(((P$9-SUM(C$9:C84))*G$2/100)/12,0)+ROUND(((P$10-SUM(D$9:D84))*(G$2-P$15)/100)/12,0)</f>
        <v>0</v>
      </c>
      <c r="F85" s="481">
        <f t="shared" si="7"/>
        <v>0</v>
      </c>
      <c r="G85" s="1474"/>
      <c r="H85" s="1475"/>
      <c r="I85" s="482"/>
      <c r="J85" s="482"/>
      <c r="K85" s="482"/>
      <c r="L85" s="482"/>
      <c r="M85" s="483">
        <f t="shared" si="8"/>
        <v>0</v>
      </c>
      <c r="N85" s="318"/>
      <c r="X85" s="309"/>
      <c r="Y85" s="309"/>
      <c r="Z85" s="309"/>
      <c r="AA85" s="310"/>
    </row>
    <row r="86" spans="1:27" s="311" customFormat="1" ht="18.75" customHeight="1">
      <c r="A86" s="476">
        <f t="shared" si="9"/>
        <v>0</v>
      </c>
      <c r="B86" s="477">
        <f t="shared" si="6"/>
        <v>0</v>
      </c>
      <c r="C86" s="478">
        <f>IF(($P$9-SUM($C$9:C85))&gt;0,$AA$9,0)</f>
        <v>0</v>
      </c>
      <c r="D86" s="479">
        <f>IF(($P$10-SUM($D$9:D85))&gt;0,$AA$10,0)</f>
        <v>0</v>
      </c>
      <c r="E86" s="480">
        <f>ROUND(((P$9-SUM(C$9:C85))*G$2/100)/12,0)+ROUND(((P$10-SUM(D$9:D85))*(G$2-P$15)/100)/12,0)</f>
        <v>0</v>
      </c>
      <c r="F86" s="481">
        <f t="shared" si="7"/>
        <v>0</v>
      </c>
      <c r="G86" s="1474"/>
      <c r="H86" s="1475"/>
      <c r="I86" s="482"/>
      <c r="J86" s="482"/>
      <c r="K86" s="482"/>
      <c r="L86" s="482"/>
      <c r="M86" s="483">
        <f t="shared" si="8"/>
        <v>0</v>
      </c>
      <c r="N86" s="318"/>
      <c r="X86" s="309"/>
      <c r="Y86" s="309"/>
      <c r="Z86" s="309"/>
      <c r="AA86" s="310"/>
    </row>
    <row r="87" spans="1:27" s="311" customFormat="1" ht="18.75" customHeight="1">
      <c r="A87" s="476">
        <f t="shared" si="9"/>
        <v>0</v>
      </c>
      <c r="B87" s="477">
        <f t="shared" si="6"/>
        <v>0</v>
      </c>
      <c r="C87" s="478">
        <f>IF(($P$9-SUM($C$9:C86))&gt;0,$AA$9,0)</f>
        <v>0</v>
      </c>
      <c r="D87" s="479">
        <f>IF(($P$10-SUM($D$9:D86))&gt;0,$AA$10,0)</f>
        <v>0</v>
      </c>
      <c r="E87" s="480">
        <f>ROUND(((P$9-SUM(C$9:C86))*G$2/100)/12,0)+ROUND(((P$10-SUM(D$9:D86))*(G$2-P$15)/100)/12,0)</f>
        <v>0</v>
      </c>
      <c r="F87" s="481">
        <f t="shared" si="7"/>
        <v>0</v>
      </c>
      <c r="G87" s="1474"/>
      <c r="H87" s="1475"/>
      <c r="I87" s="482"/>
      <c r="J87" s="482"/>
      <c r="K87" s="482"/>
      <c r="L87" s="482"/>
      <c r="M87" s="483">
        <f t="shared" si="8"/>
        <v>0</v>
      </c>
      <c r="N87" s="318"/>
      <c r="X87" s="309"/>
      <c r="Y87" s="309"/>
      <c r="Z87" s="309"/>
      <c r="AA87" s="310"/>
    </row>
    <row r="88" spans="1:27" s="311" customFormat="1" ht="18.75" customHeight="1">
      <c r="A88" s="476">
        <f t="shared" si="9"/>
        <v>0</v>
      </c>
      <c r="B88" s="477">
        <f t="shared" si="6"/>
        <v>0</v>
      </c>
      <c r="C88" s="478">
        <f>IF(($P$9-SUM($C$9:C87))&gt;0,$AA$9,0)</f>
        <v>0</v>
      </c>
      <c r="D88" s="479">
        <f>IF(($P$10-SUM($D$9:D87))&gt;0,$AA$10,0)</f>
        <v>0</v>
      </c>
      <c r="E88" s="480">
        <f>ROUND(((P$9-SUM(C$9:C87))*G$2/100)/12,0)+ROUND(((P$10-SUM(D$9:D87))*(G$2-P$15)/100)/12,0)</f>
        <v>0</v>
      </c>
      <c r="F88" s="481">
        <f t="shared" si="7"/>
        <v>0</v>
      </c>
      <c r="G88" s="1474"/>
      <c r="H88" s="1475"/>
      <c r="I88" s="482"/>
      <c r="J88" s="482"/>
      <c r="K88" s="482"/>
      <c r="L88" s="482"/>
      <c r="M88" s="483">
        <f t="shared" si="8"/>
        <v>0</v>
      </c>
      <c r="N88" s="318"/>
      <c r="X88" s="309"/>
      <c r="Y88" s="309"/>
      <c r="Z88" s="309"/>
      <c r="AA88" s="310"/>
    </row>
    <row r="89" spans="1:27" s="311" customFormat="1" ht="18.75" customHeight="1">
      <c r="A89" s="476">
        <f t="shared" si="9"/>
        <v>0</v>
      </c>
      <c r="B89" s="477">
        <f t="shared" si="6"/>
        <v>0</v>
      </c>
      <c r="C89" s="478">
        <f>IF(($P$9-SUM($C$9:C88))&gt;0,$AA$9,0)</f>
        <v>0</v>
      </c>
      <c r="D89" s="479">
        <f>IF(($P$10-SUM($D$9:D88))&gt;0,$AA$10,0)</f>
        <v>0</v>
      </c>
      <c r="E89" s="480">
        <f>ROUND(((P$9-SUM(C$9:C88))*G$2/100)/12,0)+ROUND(((P$10-SUM(D$9:D88))*(G$2-P$15)/100)/12,0)</f>
        <v>0</v>
      </c>
      <c r="F89" s="481">
        <f t="shared" si="7"/>
        <v>0</v>
      </c>
      <c r="G89" s="1474"/>
      <c r="H89" s="1475"/>
      <c r="I89" s="482"/>
      <c r="J89" s="482"/>
      <c r="K89" s="482"/>
      <c r="L89" s="482"/>
      <c r="M89" s="483">
        <f t="shared" si="8"/>
        <v>0</v>
      </c>
      <c r="N89" s="318"/>
      <c r="X89" s="309"/>
      <c r="Y89" s="309"/>
      <c r="Z89" s="309"/>
      <c r="AA89" s="310"/>
    </row>
    <row r="90" spans="1:27" s="311" customFormat="1" ht="18.75" customHeight="1">
      <c r="A90" s="476">
        <f t="shared" si="9"/>
        <v>0</v>
      </c>
      <c r="B90" s="477">
        <f t="shared" si="6"/>
        <v>0</v>
      </c>
      <c r="C90" s="478">
        <f>IF(($P$9-SUM($C$9:C89))&gt;0,$AA$9,0)</f>
        <v>0</v>
      </c>
      <c r="D90" s="479">
        <f>IF(($P$10-SUM($D$9:D89))&gt;0,$AA$10,0)</f>
        <v>0</v>
      </c>
      <c r="E90" s="480">
        <f>ROUND(((P$9-SUM(C$9:C89))*G$2/100)/12,0)+ROUND(((P$10-SUM(D$9:D89))*(G$2-P$15)/100)/12,0)</f>
        <v>0</v>
      </c>
      <c r="F90" s="481">
        <f t="shared" si="7"/>
        <v>0</v>
      </c>
      <c r="G90" s="489" t="s">
        <v>165</v>
      </c>
      <c r="H90" s="490">
        <f>SUM(F81:F92)</f>
        <v>0</v>
      </c>
      <c r="I90" s="482"/>
      <c r="J90" s="482"/>
      <c r="K90" s="482"/>
      <c r="L90" s="482"/>
      <c r="M90" s="483">
        <f t="shared" si="8"/>
        <v>0</v>
      </c>
      <c r="N90" s="318"/>
      <c r="X90" s="309"/>
      <c r="Y90" s="309"/>
      <c r="Z90" s="309"/>
      <c r="AA90" s="310"/>
    </row>
    <row r="91" spans="1:27" s="311" customFormat="1" ht="18.75" customHeight="1">
      <c r="A91" s="476">
        <f t="shared" si="9"/>
        <v>0</v>
      </c>
      <c r="B91" s="477">
        <f t="shared" si="6"/>
        <v>0</v>
      </c>
      <c r="C91" s="478">
        <f>IF(($P$9-SUM($C$9:C90))&gt;0,$AA$9,0)</f>
        <v>0</v>
      </c>
      <c r="D91" s="479">
        <f>IF(($P$10-SUM($D$9:D90))&gt;0,$AA$10,0)</f>
        <v>0</v>
      </c>
      <c r="E91" s="480">
        <f>ROUND(((P$9-SUM(C$9:C90))*G$2/100)/12,0)+ROUND(((P$10-SUM(D$9:D90))*(G$2-P$15)/100)/12,0)</f>
        <v>0</v>
      </c>
      <c r="F91" s="481">
        <f t="shared" si="7"/>
        <v>0</v>
      </c>
      <c r="G91" s="491" t="s">
        <v>187</v>
      </c>
      <c r="H91" s="492">
        <f>SUM(B81:B92)</f>
        <v>0</v>
      </c>
      <c r="I91" s="482"/>
      <c r="J91" s="482"/>
      <c r="K91" s="482"/>
      <c r="L91" s="482"/>
      <c r="M91" s="483">
        <f t="shared" si="8"/>
        <v>0</v>
      </c>
      <c r="N91" s="318"/>
      <c r="X91" s="309"/>
      <c r="Y91" s="309"/>
      <c r="Z91" s="309"/>
      <c r="AA91" s="310"/>
    </row>
    <row r="92" spans="1:27" s="311" customFormat="1" ht="18.75" customHeight="1">
      <c r="A92" s="494">
        <f t="shared" si="9"/>
        <v>0</v>
      </c>
      <c r="B92" s="495">
        <f t="shared" si="6"/>
        <v>0</v>
      </c>
      <c r="C92" s="496">
        <f>IF(($P$9-SUM($C$9:C91))&gt;0,$AA$9,0)</f>
        <v>0</v>
      </c>
      <c r="D92" s="497">
        <f>IF(($P$10-SUM($D$9:D91))&gt;0,$AA$10,0)</f>
        <v>0</v>
      </c>
      <c r="E92" s="498">
        <f>ROUND(((P$9-SUM(C$9:C91))*G$2/100)/12,0)+ROUND(((P$10-SUM(D$9:D91))*(G$2-P$15)/100)/12,0)</f>
        <v>0</v>
      </c>
      <c r="F92" s="499">
        <f t="shared" si="7"/>
        <v>0</v>
      </c>
      <c r="G92" s="500" t="s">
        <v>189</v>
      </c>
      <c r="H92" s="501">
        <f>SUM(E81:E92)</f>
        <v>0</v>
      </c>
      <c r="I92" s="502"/>
      <c r="J92" s="502"/>
      <c r="K92" s="502"/>
      <c r="L92" s="502"/>
      <c r="M92" s="503">
        <f t="shared" si="8"/>
        <v>0</v>
      </c>
      <c r="N92" s="318"/>
      <c r="X92" s="309"/>
      <c r="Y92" s="309"/>
      <c r="Z92" s="309"/>
      <c r="AA92" s="310"/>
    </row>
    <row r="93" spans="1:27" s="311" customFormat="1" ht="18.75" customHeight="1">
      <c r="A93" s="464">
        <f t="shared" si="9"/>
        <v>0</v>
      </c>
      <c r="B93" s="465">
        <f t="shared" si="6"/>
        <v>0</v>
      </c>
      <c r="C93" s="466">
        <f>IF(($P$9-SUM($C$9:C92))&gt;0,$AA$9,0)</f>
        <v>0</v>
      </c>
      <c r="D93" s="467">
        <f>IF(($P$10-SUM($D$9:D92))&gt;0,$AA$10,0)</f>
        <v>0</v>
      </c>
      <c r="E93" s="507">
        <f>ROUND(((P$9-SUM(C$9:C92))*G$2/100)/12,0)+ROUND(((P$10-SUM(D$9:D92))*(G$2-P$15)/100)/12,0)</f>
        <v>0</v>
      </c>
      <c r="F93" s="469">
        <f t="shared" si="7"/>
        <v>0</v>
      </c>
      <c r="G93" s="1472" t="s">
        <v>203</v>
      </c>
      <c r="H93" s="1473"/>
      <c r="I93" s="470"/>
      <c r="J93" s="470"/>
      <c r="K93" s="470"/>
      <c r="L93" s="470"/>
      <c r="M93" s="472">
        <f t="shared" si="8"/>
        <v>0</v>
      </c>
      <c r="N93" s="318"/>
      <c r="X93" s="309"/>
      <c r="Y93" s="309"/>
      <c r="Z93" s="309"/>
      <c r="AA93" s="310"/>
    </row>
    <row r="94" spans="1:27" s="311" customFormat="1" ht="18.75" customHeight="1">
      <c r="A94" s="476">
        <f t="shared" si="9"/>
        <v>0</v>
      </c>
      <c r="B94" s="477">
        <f t="shared" si="6"/>
        <v>0</v>
      </c>
      <c r="C94" s="478">
        <f>IF(($P$9-SUM($C$9:C93))&gt;0,$AA$9,0)</f>
        <v>0</v>
      </c>
      <c r="D94" s="479">
        <f>IF(($P$10-SUM($D$9:D93))&gt;0,$AA$10,0)</f>
        <v>0</v>
      </c>
      <c r="E94" s="480">
        <f>ROUND(((P$9-SUM(C$9:C93))*G$2/100)/12,0)+ROUND(((P$10-SUM(D$9:D93))*(G$2-P$15)/100)/12,0)</f>
        <v>0</v>
      </c>
      <c r="F94" s="481">
        <f t="shared" si="7"/>
        <v>0</v>
      </c>
      <c r="G94" s="1474"/>
      <c r="H94" s="1475"/>
      <c r="I94" s="482"/>
      <c r="J94" s="482"/>
      <c r="K94" s="482"/>
      <c r="L94" s="482"/>
      <c r="M94" s="483">
        <f t="shared" si="8"/>
        <v>0</v>
      </c>
      <c r="N94" s="318"/>
      <c r="X94" s="309"/>
      <c r="Y94" s="309"/>
      <c r="Z94" s="309"/>
      <c r="AA94" s="310"/>
    </row>
    <row r="95" spans="1:27" s="311" customFormat="1" ht="18.75" customHeight="1">
      <c r="A95" s="476">
        <f t="shared" si="9"/>
        <v>0</v>
      </c>
      <c r="B95" s="477">
        <f t="shared" si="6"/>
        <v>0</v>
      </c>
      <c r="C95" s="478">
        <f>IF(($P$9-SUM($C$9:C94))&gt;0,$AA$9,0)</f>
        <v>0</v>
      </c>
      <c r="D95" s="479">
        <f>IF(($P$10-SUM($D$9:D94))&gt;0,$AA$10,0)</f>
        <v>0</v>
      </c>
      <c r="E95" s="480">
        <f>ROUND(((P$9-SUM(C$9:C94))*G$2/100)/12,0)+ROUND(((P$10-SUM(D$9:D94))*(G$2-P$15)/100)/12,0)</f>
        <v>0</v>
      </c>
      <c r="F95" s="481">
        <f t="shared" si="7"/>
        <v>0</v>
      </c>
      <c r="G95" s="1474"/>
      <c r="H95" s="1475"/>
      <c r="I95" s="482"/>
      <c r="J95" s="482"/>
      <c r="K95" s="482"/>
      <c r="L95" s="482"/>
      <c r="M95" s="483">
        <f t="shared" si="8"/>
        <v>0</v>
      </c>
      <c r="N95" s="318"/>
      <c r="X95" s="309"/>
      <c r="Y95" s="309"/>
      <c r="Z95" s="309"/>
      <c r="AA95" s="310"/>
    </row>
    <row r="96" spans="1:27" s="311" customFormat="1" ht="18.75" customHeight="1">
      <c r="A96" s="476">
        <f t="shared" si="9"/>
        <v>0</v>
      </c>
      <c r="B96" s="477">
        <f t="shared" si="6"/>
        <v>0</v>
      </c>
      <c r="C96" s="478">
        <f>IF(($P$9-SUM($C$9:C95))&gt;0,$AA$9,0)</f>
        <v>0</v>
      </c>
      <c r="D96" s="479">
        <f>IF(($P$10-SUM($D$9:D95))&gt;0,$AA$10,0)</f>
        <v>0</v>
      </c>
      <c r="E96" s="480">
        <f>ROUND(((P$9-SUM(C$9:C95))*G$2/100)/12,0)+ROUND(((P$10-SUM(D$9:D95))*(G$2-P$15)/100)/12,0)</f>
        <v>0</v>
      </c>
      <c r="F96" s="481">
        <f t="shared" si="7"/>
        <v>0</v>
      </c>
      <c r="G96" s="1474"/>
      <c r="H96" s="1475"/>
      <c r="I96" s="482"/>
      <c r="J96" s="482"/>
      <c r="K96" s="482"/>
      <c r="L96" s="482"/>
      <c r="M96" s="483">
        <f t="shared" si="8"/>
        <v>0</v>
      </c>
      <c r="N96" s="318"/>
      <c r="X96" s="309"/>
      <c r="Y96" s="309"/>
      <c r="Z96" s="309"/>
      <c r="AA96" s="310"/>
    </row>
    <row r="97" spans="1:27" s="311" customFormat="1" ht="18.75" customHeight="1">
      <c r="A97" s="476">
        <f t="shared" si="9"/>
        <v>0</v>
      </c>
      <c r="B97" s="477">
        <f t="shared" si="6"/>
        <v>0</v>
      </c>
      <c r="C97" s="478">
        <f>IF(($P$9-SUM($C$9:C96))&gt;0,$AA$9,0)</f>
        <v>0</v>
      </c>
      <c r="D97" s="479">
        <f>IF(($P$10-SUM($D$9:D96))&gt;0,$AA$10,0)</f>
        <v>0</v>
      </c>
      <c r="E97" s="480">
        <f>ROUND(((P$9-SUM(C$9:C96))*G$2/100)/12,0)+ROUND(((P$10-SUM(D$9:D96))*(G$2-P$15)/100)/12,0)</f>
        <v>0</v>
      </c>
      <c r="F97" s="481">
        <f t="shared" si="7"/>
        <v>0</v>
      </c>
      <c r="G97" s="1474"/>
      <c r="H97" s="1475"/>
      <c r="I97" s="482"/>
      <c r="J97" s="482"/>
      <c r="K97" s="482"/>
      <c r="L97" s="482"/>
      <c r="M97" s="483">
        <f t="shared" si="8"/>
        <v>0</v>
      </c>
      <c r="N97" s="318"/>
      <c r="X97" s="309"/>
      <c r="Y97" s="309"/>
      <c r="Z97" s="309"/>
      <c r="AA97" s="310"/>
    </row>
    <row r="98" spans="1:27" s="311" customFormat="1" ht="18.75" customHeight="1">
      <c r="A98" s="476">
        <f t="shared" si="9"/>
        <v>0</v>
      </c>
      <c r="B98" s="477">
        <f t="shared" si="6"/>
        <v>0</v>
      </c>
      <c r="C98" s="478">
        <f>IF(($P$9-SUM($C$9:C97))&gt;0,$AA$9,0)</f>
        <v>0</v>
      </c>
      <c r="D98" s="479">
        <f>IF(($P$10-SUM($D$9:D97))&gt;0,$AA$10,0)</f>
        <v>0</v>
      </c>
      <c r="E98" s="480">
        <f>ROUND(((P$9-SUM(C$9:C97))*G$2/100)/12,0)+ROUND(((P$10-SUM(D$9:D97))*(G$2-P$15)/100)/12,0)</f>
        <v>0</v>
      </c>
      <c r="F98" s="481">
        <f t="shared" si="7"/>
        <v>0</v>
      </c>
      <c r="G98" s="1474"/>
      <c r="H98" s="1475"/>
      <c r="I98" s="482"/>
      <c r="J98" s="482"/>
      <c r="K98" s="482"/>
      <c r="L98" s="482"/>
      <c r="M98" s="483">
        <f t="shared" si="8"/>
        <v>0</v>
      </c>
      <c r="N98" s="318"/>
      <c r="X98" s="309"/>
      <c r="Y98" s="309"/>
      <c r="Z98" s="309"/>
      <c r="AA98" s="310"/>
    </row>
    <row r="99" spans="1:27" s="311" customFormat="1" ht="18.75" customHeight="1">
      <c r="A99" s="476">
        <f t="shared" si="9"/>
        <v>0</v>
      </c>
      <c r="B99" s="477">
        <f t="shared" si="6"/>
        <v>0</v>
      </c>
      <c r="C99" s="478">
        <f>IF(($P$9-SUM($C$9:C98))&gt;0,$AA$9,0)</f>
        <v>0</v>
      </c>
      <c r="D99" s="479">
        <f>IF(($P$10-SUM($D$9:D98))&gt;0,$AA$10,0)</f>
        <v>0</v>
      </c>
      <c r="E99" s="480">
        <f>ROUND(((P$9-SUM(C$9:C98))*G$2/100)/12,0)+ROUND(((P$10-SUM(D$9:D98))*(G$2-P$15)/100)/12,0)</f>
        <v>0</v>
      </c>
      <c r="F99" s="481">
        <f t="shared" si="7"/>
        <v>0</v>
      </c>
      <c r="G99" s="1474"/>
      <c r="H99" s="1475"/>
      <c r="I99" s="482"/>
      <c r="J99" s="482"/>
      <c r="K99" s="482"/>
      <c r="L99" s="482"/>
      <c r="M99" s="483">
        <f t="shared" si="8"/>
        <v>0</v>
      </c>
      <c r="N99" s="318"/>
      <c r="X99" s="309"/>
      <c r="Y99" s="309"/>
      <c r="Z99" s="309"/>
      <c r="AA99" s="310"/>
    </row>
    <row r="100" spans="1:27" s="311" customFormat="1" ht="18.75" customHeight="1">
      <c r="A100" s="476">
        <f t="shared" si="9"/>
        <v>0</v>
      </c>
      <c r="B100" s="477">
        <f t="shared" si="6"/>
        <v>0</v>
      </c>
      <c r="C100" s="478">
        <f>IF(($P$9-SUM($C$9:C99))&gt;0,$AA$9,0)</f>
        <v>0</v>
      </c>
      <c r="D100" s="479">
        <f>IF(($P$10-SUM($D$9:D99))&gt;0,$AA$10,0)</f>
        <v>0</v>
      </c>
      <c r="E100" s="480">
        <f>ROUND(((P$9-SUM(C$9:C99))*G$2/100)/12,0)+ROUND(((P$10-SUM(D$9:D99))*(G$2-P$15)/100)/12,0)</f>
        <v>0</v>
      </c>
      <c r="F100" s="481">
        <f t="shared" si="7"/>
        <v>0</v>
      </c>
      <c r="G100" s="1474"/>
      <c r="H100" s="1475"/>
      <c r="I100" s="482"/>
      <c r="J100" s="482"/>
      <c r="K100" s="482"/>
      <c r="L100" s="482"/>
      <c r="M100" s="483">
        <f t="shared" si="8"/>
        <v>0</v>
      </c>
      <c r="N100" s="318"/>
      <c r="X100" s="309"/>
      <c r="Y100" s="309"/>
      <c r="Z100" s="309"/>
      <c r="AA100" s="310"/>
    </row>
    <row r="101" spans="1:27" s="311" customFormat="1" ht="18.75" customHeight="1">
      <c r="A101" s="476">
        <f t="shared" si="9"/>
        <v>0</v>
      </c>
      <c r="B101" s="477">
        <f t="shared" si="6"/>
        <v>0</v>
      </c>
      <c r="C101" s="478">
        <f>IF(($P$9-SUM($C$9:C100))&gt;0,$AA$9,0)</f>
        <v>0</v>
      </c>
      <c r="D101" s="479">
        <f>IF(($P$10-SUM($D$9:D100))&gt;0,$AA$10,0)</f>
        <v>0</v>
      </c>
      <c r="E101" s="480">
        <f>ROUND(((P$9-SUM(C$9:C100))*G$2/100)/12,0)+ROUND(((P$10-SUM(D$9:D100))*(G$2-P$15)/100)/12,0)</f>
        <v>0</v>
      </c>
      <c r="F101" s="481">
        <f t="shared" si="7"/>
        <v>0</v>
      </c>
      <c r="G101" s="1474"/>
      <c r="H101" s="1475"/>
      <c r="I101" s="482"/>
      <c r="J101" s="482"/>
      <c r="K101" s="482"/>
      <c r="L101" s="482"/>
      <c r="M101" s="483">
        <f t="shared" si="8"/>
        <v>0</v>
      </c>
      <c r="N101" s="318"/>
      <c r="X101" s="309"/>
      <c r="Y101" s="309"/>
      <c r="Z101" s="309"/>
      <c r="AA101" s="310"/>
    </row>
    <row r="102" spans="1:27" s="311" customFormat="1" ht="18.75" customHeight="1">
      <c r="A102" s="476">
        <f t="shared" si="9"/>
        <v>0</v>
      </c>
      <c r="B102" s="477">
        <f t="shared" si="6"/>
        <v>0</v>
      </c>
      <c r="C102" s="478">
        <f>IF(($P$9-SUM($C$9:C101))&gt;0,$AA$9,0)</f>
        <v>0</v>
      </c>
      <c r="D102" s="479">
        <f>IF(($P$10-SUM($D$9:D101))&gt;0,$AA$10,0)</f>
        <v>0</v>
      </c>
      <c r="E102" s="480">
        <f>ROUND(((P$9-SUM(C$9:C101))*G$2/100)/12,0)+ROUND(((P$10-SUM(D$9:D101))*(G$2-P$15)/100)/12,0)</f>
        <v>0</v>
      </c>
      <c r="F102" s="481">
        <f t="shared" si="7"/>
        <v>0</v>
      </c>
      <c r="G102" s="489" t="s">
        <v>165</v>
      </c>
      <c r="H102" s="490">
        <f>SUM(F93:F104)</f>
        <v>0</v>
      </c>
      <c r="I102" s="482"/>
      <c r="J102" s="482"/>
      <c r="K102" s="482"/>
      <c r="L102" s="482"/>
      <c r="M102" s="483">
        <f t="shared" si="8"/>
        <v>0</v>
      </c>
      <c r="N102" s="318"/>
      <c r="X102" s="309"/>
      <c r="Y102" s="309"/>
      <c r="Z102" s="309"/>
      <c r="AA102" s="310"/>
    </row>
    <row r="103" spans="1:27" s="311" customFormat="1" ht="18.75" customHeight="1">
      <c r="A103" s="476">
        <f t="shared" si="9"/>
        <v>0</v>
      </c>
      <c r="B103" s="477">
        <f t="shared" si="6"/>
        <v>0</v>
      </c>
      <c r="C103" s="478">
        <f>IF(($P$9-SUM($C$9:C102))&gt;0,$AA$9,0)</f>
        <v>0</v>
      </c>
      <c r="D103" s="479">
        <f>IF(($P$10-SUM($D$9:D102))&gt;0,$AA$10,0)</f>
        <v>0</v>
      </c>
      <c r="E103" s="480">
        <f>ROUND(((P$9-SUM(C$9:C102))*G$2/100)/12,0)+ROUND(((P$10-SUM(D$9:D102))*(G$2-P$15)/100)/12,0)</f>
        <v>0</v>
      </c>
      <c r="F103" s="481">
        <f t="shared" si="7"/>
        <v>0</v>
      </c>
      <c r="G103" s="491" t="s">
        <v>187</v>
      </c>
      <c r="H103" s="492">
        <f>SUM(B93:B104)</f>
        <v>0</v>
      </c>
      <c r="I103" s="482"/>
      <c r="J103" s="482"/>
      <c r="K103" s="482"/>
      <c r="L103" s="482"/>
      <c r="M103" s="483">
        <f t="shared" si="8"/>
        <v>0</v>
      </c>
      <c r="N103" s="318"/>
      <c r="X103" s="309"/>
      <c r="Y103" s="309"/>
      <c r="Z103" s="309"/>
      <c r="AA103" s="310"/>
    </row>
    <row r="104" spans="1:27" s="311" customFormat="1" ht="18.75" customHeight="1">
      <c r="A104" s="494">
        <f t="shared" si="9"/>
        <v>0</v>
      </c>
      <c r="B104" s="495">
        <f t="shared" si="6"/>
        <v>0</v>
      </c>
      <c r="C104" s="496">
        <f>IF(($P$9-SUM($C$9:C103))&gt;0,$AA$9,0)</f>
        <v>0</v>
      </c>
      <c r="D104" s="497">
        <f>IF(($P$10-SUM($D$9:D103))&gt;0,$AA$10,0)</f>
        <v>0</v>
      </c>
      <c r="E104" s="498">
        <f>ROUND(((P$9-SUM(C$9:C103))*G$2/100)/12,0)+ROUND(((P$10-SUM(D$9:D103))*(G$2-P$15)/100)/12,0)</f>
        <v>0</v>
      </c>
      <c r="F104" s="499">
        <f t="shared" si="7"/>
        <v>0</v>
      </c>
      <c r="G104" s="500" t="s">
        <v>189</v>
      </c>
      <c r="H104" s="501">
        <f>SUM(E93:E104)</f>
        <v>0</v>
      </c>
      <c r="I104" s="502"/>
      <c r="J104" s="502"/>
      <c r="K104" s="502"/>
      <c r="L104" s="502"/>
      <c r="M104" s="503">
        <f t="shared" si="8"/>
        <v>0</v>
      </c>
      <c r="N104" s="318"/>
      <c r="X104" s="309"/>
      <c r="Y104" s="309"/>
      <c r="Z104" s="309"/>
      <c r="AA104" s="310"/>
    </row>
    <row r="105" spans="1:27" s="311" customFormat="1" ht="18.75" customHeight="1">
      <c r="A105" s="464">
        <f t="shared" si="9"/>
        <v>0</v>
      </c>
      <c r="B105" s="465">
        <f t="shared" si="6"/>
        <v>0</v>
      </c>
      <c r="C105" s="466">
        <f>IF(($P$9-SUM($C$9:C104))&gt;0,$AA$9,0)</f>
        <v>0</v>
      </c>
      <c r="D105" s="467">
        <f>IF(($P$10-SUM($D$9:D104))&gt;0,$AA$10,0)</f>
        <v>0</v>
      </c>
      <c r="E105" s="507">
        <f>ROUND(((P$9-SUM(C$9:C104))*G$2/100)/12,0)+ROUND(((P$10-SUM(D$9:D104))*(G$2-P$15)/100)/12,0)</f>
        <v>0</v>
      </c>
      <c r="F105" s="469">
        <f t="shared" si="7"/>
        <v>0</v>
      </c>
      <c r="G105" s="1472" t="s">
        <v>204</v>
      </c>
      <c r="H105" s="1473"/>
      <c r="I105" s="470"/>
      <c r="J105" s="470"/>
      <c r="K105" s="470"/>
      <c r="L105" s="470"/>
      <c r="M105" s="472">
        <f t="shared" si="8"/>
        <v>0</v>
      </c>
      <c r="N105" s="318"/>
      <c r="X105" s="309"/>
      <c r="Y105" s="309"/>
      <c r="Z105" s="309"/>
      <c r="AA105" s="310"/>
    </row>
    <row r="106" spans="1:27" s="311" customFormat="1" ht="18.75" customHeight="1">
      <c r="A106" s="476">
        <f t="shared" si="9"/>
        <v>0</v>
      </c>
      <c r="B106" s="477">
        <f t="shared" si="6"/>
        <v>0</v>
      </c>
      <c r="C106" s="478">
        <f>IF(($P$9-SUM($C$9:C105))&gt;0,$AA$9,0)</f>
        <v>0</v>
      </c>
      <c r="D106" s="479">
        <f>IF(($P$10-SUM($D$9:D105))&gt;0,$AA$10,0)</f>
        <v>0</v>
      </c>
      <c r="E106" s="480">
        <f>ROUND(((P$9-SUM(C$9:C105))*G$2/100)/12,0)+ROUND(((P$10-SUM(D$9:D105))*(G$2-P$15)/100)/12,0)</f>
        <v>0</v>
      </c>
      <c r="F106" s="481">
        <f t="shared" si="7"/>
        <v>0</v>
      </c>
      <c r="G106" s="1474"/>
      <c r="H106" s="1475"/>
      <c r="I106" s="482"/>
      <c r="J106" s="482"/>
      <c r="K106" s="482"/>
      <c r="L106" s="482"/>
      <c r="M106" s="483">
        <f t="shared" si="8"/>
        <v>0</v>
      </c>
      <c r="N106" s="318"/>
      <c r="X106" s="309"/>
      <c r="Y106" s="309"/>
      <c r="Z106" s="309"/>
      <c r="AA106" s="310"/>
    </row>
    <row r="107" spans="1:27" s="311" customFormat="1" ht="18.75" customHeight="1">
      <c r="A107" s="476">
        <f t="shared" si="9"/>
        <v>0</v>
      </c>
      <c r="B107" s="477">
        <f t="shared" si="6"/>
        <v>0</v>
      </c>
      <c r="C107" s="478">
        <f>IF(($P$9-SUM($C$9:C106))&gt;0,$AA$9,0)</f>
        <v>0</v>
      </c>
      <c r="D107" s="479">
        <f>IF(($P$10-SUM($D$9:D106))&gt;0,$AA$10,0)</f>
        <v>0</v>
      </c>
      <c r="E107" s="480">
        <f>ROUND(((P$9-SUM(C$9:C106))*G$2/100)/12,0)+ROUND(((P$10-SUM(D$9:D106))*(G$2-P$15)/100)/12,0)</f>
        <v>0</v>
      </c>
      <c r="F107" s="481">
        <f t="shared" si="7"/>
        <v>0</v>
      </c>
      <c r="G107" s="1474"/>
      <c r="H107" s="1475"/>
      <c r="I107" s="482"/>
      <c r="J107" s="482"/>
      <c r="K107" s="482"/>
      <c r="L107" s="482"/>
      <c r="M107" s="483">
        <f t="shared" si="8"/>
        <v>0</v>
      </c>
      <c r="N107" s="318"/>
      <c r="X107" s="309"/>
      <c r="Y107" s="309"/>
      <c r="Z107" s="309"/>
      <c r="AA107" s="310"/>
    </row>
    <row r="108" spans="1:27" s="311" customFormat="1" ht="18.75" customHeight="1">
      <c r="A108" s="476">
        <f t="shared" si="9"/>
        <v>0</v>
      </c>
      <c r="B108" s="477">
        <f t="shared" si="6"/>
        <v>0</v>
      </c>
      <c r="C108" s="478">
        <f>IF(($P$9-SUM($C$9:C107))&gt;0,$AA$9,0)</f>
        <v>0</v>
      </c>
      <c r="D108" s="479">
        <f>IF(($P$10-SUM($D$9:D107))&gt;0,$AA$10,0)</f>
        <v>0</v>
      </c>
      <c r="E108" s="480">
        <f>ROUND(((P$9-SUM(C$9:C107))*G$2/100)/12,0)+ROUND(((P$10-SUM(D$9:D107))*(G$2-P$15)/100)/12,0)</f>
        <v>0</v>
      </c>
      <c r="F108" s="481">
        <f t="shared" si="7"/>
        <v>0</v>
      </c>
      <c r="G108" s="1474"/>
      <c r="H108" s="1475"/>
      <c r="I108" s="482"/>
      <c r="J108" s="482"/>
      <c r="K108" s="482"/>
      <c r="L108" s="482"/>
      <c r="M108" s="483">
        <f t="shared" si="8"/>
        <v>0</v>
      </c>
      <c r="N108" s="318"/>
      <c r="X108" s="309"/>
      <c r="Y108" s="309"/>
      <c r="Z108" s="309"/>
      <c r="AA108" s="310"/>
    </row>
    <row r="109" spans="1:27" s="311" customFormat="1" ht="18.75" customHeight="1">
      <c r="A109" s="476">
        <f t="shared" si="9"/>
        <v>0</v>
      </c>
      <c r="B109" s="477">
        <f t="shared" si="6"/>
        <v>0</v>
      </c>
      <c r="C109" s="478">
        <f>IF(($P$9-SUM($C$9:C108))&gt;0,$AA$9,0)</f>
        <v>0</v>
      </c>
      <c r="D109" s="479">
        <f>IF(($P$10-SUM($D$9:D108))&gt;0,$AA$10,0)</f>
        <v>0</v>
      </c>
      <c r="E109" s="480">
        <f>ROUND(((P$9-SUM(C$9:C108))*G$2/100)/12,0)+ROUND(((P$10-SUM(D$9:D108))*(G$2-P$15)/100)/12,0)</f>
        <v>0</v>
      </c>
      <c r="F109" s="481">
        <f t="shared" si="7"/>
        <v>0</v>
      </c>
      <c r="G109" s="1474"/>
      <c r="H109" s="1475"/>
      <c r="I109" s="482"/>
      <c r="J109" s="482"/>
      <c r="K109" s="482"/>
      <c r="L109" s="482"/>
      <c r="M109" s="483">
        <f t="shared" si="8"/>
        <v>0</v>
      </c>
      <c r="N109" s="318"/>
      <c r="X109" s="309"/>
      <c r="Y109" s="309"/>
      <c r="Z109" s="309"/>
      <c r="AA109" s="310"/>
    </row>
    <row r="110" spans="1:27" s="311" customFormat="1" ht="18.75" customHeight="1">
      <c r="A110" s="476">
        <f t="shared" si="9"/>
        <v>0</v>
      </c>
      <c r="B110" s="477">
        <f t="shared" si="6"/>
        <v>0</v>
      </c>
      <c r="C110" s="478">
        <f>IF(($P$9-SUM($C$9:C109))&gt;0,$AA$9,0)</f>
        <v>0</v>
      </c>
      <c r="D110" s="479">
        <f>IF(($P$10-SUM($D$9:D109))&gt;0,$AA$10,0)</f>
        <v>0</v>
      </c>
      <c r="E110" s="480">
        <f>ROUND(((P$9-SUM(C$9:C109))*G$2/100)/12,0)+ROUND(((P$10-SUM(D$9:D109))*(G$2-P$15)/100)/12,0)</f>
        <v>0</v>
      </c>
      <c r="F110" s="481">
        <f t="shared" si="7"/>
        <v>0</v>
      </c>
      <c r="G110" s="1474"/>
      <c r="H110" s="1475"/>
      <c r="I110" s="482"/>
      <c r="J110" s="482"/>
      <c r="K110" s="482"/>
      <c r="L110" s="482"/>
      <c r="M110" s="483">
        <f t="shared" si="8"/>
        <v>0</v>
      </c>
      <c r="N110" s="318"/>
      <c r="X110" s="309"/>
      <c r="Y110" s="309"/>
      <c r="Z110" s="309"/>
      <c r="AA110" s="310"/>
    </row>
    <row r="111" spans="1:27" s="311" customFormat="1" ht="18.75" customHeight="1">
      <c r="A111" s="476">
        <f t="shared" si="9"/>
        <v>0</v>
      </c>
      <c r="B111" s="477">
        <f t="shared" si="6"/>
        <v>0</v>
      </c>
      <c r="C111" s="478">
        <f>IF(($P$9-SUM($C$9:C110))&gt;0,$AA$9,0)</f>
        <v>0</v>
      </c>
      <c r="D111" s="479">
        <f>IF(($P$10-SUM($D$9:D110))&gt;0,$AA$10,0)</f>
        <v>0</v>
      </c>
      <c r="E111" s="480">
        <f>ROUND(((P$9-SUM(C$9:C110))*G$2/100)/12,0)+ROUND(((P$10-SUM(D$9:D110))*(G$2-P$15)/100)/12,0)</f>
        <v>0</v>
      </c>
      <c r="F111" s="481">
        <f t="shared" si="7"/>
        <v>0</v>
      </c>
      <c r="G111" s="1474"/>
      <c r="H111" s="1475"/>
      <c r="I111" s="482"/>
      <c r="J111" s="482"/>
      <c r="K111" s="482"/>
      <c r="L111" s="482"/>
      <c r="M111" s="483">
        <f t="shared" si="8"/>
        <v>0</v>
      </c>
      <c r="N111" s="318"/>
      <c r="X111" s="309"/>
      <c r="Y111" s="309"/>
      <c r="Z111" s="309"/>
      <c r="AA111" s="310"/>
    </row>
    <row r="112" spans="1:27" s="311" customFormat="1" ht="18.75" customHeight="1">
      <c r="A112" s="476">
        <f t="shared" si="9"/>
        <v>0</v>
      </c>
      <c r="B112" s="477">
        <f t="shared" si="6"/>
        <v>0</v>
      </c>
      <c r="C112" s="478">
        <f>IF(($P$9-SUM($C$9:C111))&gt;0,$AA$9,0)</f>
        <v>0</v>
      </c>
      <c r="D112" s="479">
        <f>IF(($P$10-SUM($D$9:D111))&gt;0,$AA$10,0)</f>
        <v>0</v>
      </c>
      <c r="E112" s="480">
        <f>ROUND(((P$9-SUM(C$9:C111))*G$2/100)/12,0)+ROUND(((P$10-SUM(D$9:D111))*(G$2-P$15)/100)/12,0)</f>
        <v>0</v>
      </c>
      <c r="F112" s="481">
        <f t="shared" si="7"/>
        <v>0</v>
      </c>
      <c r="G112" s="1474"/>
      <c r="H112" s="1475"/>
      <c r="I112" s="482"/>
      <c r="J112" s="482"/>
      <c r="K112" s="482"/>
      <c r="L112" s="482"/>
      <c r="M112" s="483">
        <f t="shared" si="8"/>
        <v>0</v>
      </c>
      <c r="N112" s="318"/>
      <c r="X112" s="309"/>
      <c r="Y112" s="309"/>
      <c r="Z112" s="309"/>
      <c r="AA112" s="310"/>
    </row>
    <row r="113" spans="1:27" s="311" customFormat="1" ht="18.75" customHeight="1">
      <c r="A113" s="476">
        <f t="shared" si="9"/>
        <v>0</v>
      </c>
      <c r="B113" s="477">
        <f t="shared" si="6"/>
        <v>0</v>
      </c>
      <c r="C113" s="478">
        <f>IF(($P$9-SUM($C$9:C112))&gt;0,$AA$9,0)</f>
        <v>0</v>
      </c>
      <c r="D113" s="479">
        <f>IF(($P$10-SUM($D$9:D112))&gt;0,$AA$10,0)</f>
        <v>0</v>
      </c>
      <c r="E113" s="480">
        <f>ROUND(((P$9-SUM(C$9:C112))*G$2/100)/12,0)+ROUND(((P$10-SUM(D$9:D112))*(G$2-P$15)/100)/12,0)</f>
        <v>0</v>
      </c>
      <c r="F113" s="481">
        <f t="shared" si="7"/>
        <v>0</v>
      </c>
      <c r="G113" s="1474"/>
      <c r="H113" s="1475"/>
      <c r="I113" s="482"/>
      <c r="J113" s="482"/>
      <c r="K113" s="482"/>
      <c r="L113" s="482"/>
      <c r="M113" s="483">
        <f t="shared" si="8"/>
        <v>0</v>
      </c>
      <c r="N113" s="318"/>
      <c r="X113" s="309"/>
      <c r="Y113" s="309"/>
      <c r="Z113" s="309"/>
      <c r="AA113" s="310"/>
    </row>
    <row r="114" spans="1:27" s="311" customFormat="1" ht="18.75" customHeight="1">
      <c r="A114" s="476">
        <f t="shared" si="9"/>
        <v>0</v>
      </c>
      <c r="B114" s="477">
        <f t="shared" si="6"/>
        <v>0</v>
      </c>
      <c r="C114" s="478">
        <f>IF(($P$9-SUM($C$9:C113))&gt;0,$AA$9,0)</f>
        <v>0</v>
      </c>
      <c r="D114" s="479">
        <f>IF(($P$10-SUM($D$9:D113))&gt;0,$AA$10,0)</f>
        <v>0</v>
      </c>
      <c r="E114" s="480">
        <f>ROUND(((P$9-SUM(C$9:C113))*G$2/100)/12,0)+ROUND(((P$10-SUM(D$9:D113))*(G$2-P$15)/100)/12,0)</f>
        <v>0</v>
      </c>
      <c r="F114" s="481">
        <f t="shared" si="7"/>
        <v>0</v>
      </c>
      <c r="G114" s="489" t="s">
        <v>165</v>
      </c>
      <c r="H114" s="490">
        <f>SUM(F105:F116)</f>
        <v>0</v>
      </c>
      <c r="I114" s="482"/>
      <c r="J114" s="482"/>
      <c r="K114" s="482"/>
      <c r="L114" s="482"/>
      <c r="M114" s="483">
        <f t="shared" si="8"/>
        <v>0</v>
      </c>
      <c r="N114" s="318"/>
      <c r="X114" s="309"/>
      <c r="Y114" s="309"/>
      <c r="Z114" s="309"/>
      <c r="AA114" s="310"/>
    </row>
    <row r="115" spans="1:27" s="311" customFormat="1" ht="18.75" customHeight="1">
      <c r="A115" s="476">
        <f t="shared" si="9"/>
        <v>0</v>
      </c>
      <c r="B115" s="477">
        <f t="shared" si="6"/>
        <v>0</v>
      </c>
      <c r="C115" s="478">
        <f>IF(($P$9-SUM($C$9:C114))&gt;0,$AA$9,0)</f>
        <v>0</v>
      </c>
      <c r="D115" s="479">
        <f>IF(($P$10-SUM($D$9:D114))&gt;0,$AA$10,0)</f>
        <v>0</v>
      </c>
      <c r="E115" s="480">
        <f>ROUND(((P$9-SUM(C$9:C114))*G$2/100)/12,0)+ROUND(((P$10-SUM(D$9:D114))*(G$2-P$15)/100)/12,0)</f>
        <v>0</v>
      </c>
      <c r="F115" s="481">
        <f t="shared" si="7"/>
        <v>0</v>
      </c>
      <c r="G115" s="491" t="s">
        <v>187</v>
      </c>
      <c r="H115" s="492">
        <f>SUM(B105:B116)</f>
        <v>0</v>
      </c>
      <c r="I115" s="482"/>
      <c r="J115" s="482"/>
      <c r="K115" s="482"/>
      <c r="L115" s="482"/>
      <c r="M115" s="483">
        <f t="shared" si="8"/>
        <v>0</v>
      </c>
      <c r="N115" s="318"/>
      <c r="X115" s="309"/>
      <c r="Y115" s="309"/>
      <c r="Z115" s="309"/>
      <c r="AA115" s="310"/>
    </row>
    <row r="116" spans="1:27" s="311" customFormat="1" ht="18.75" customHeight="1">
      <c r="A116" s="494">
        <f t="shared" si="9"/>
        <v>0</v>
      </c>
      <c r="B116" s="495">
        <f t="shared" si="6"/>
        <v>0</v>
      </c>
      <c r="C116" s="496">
        <f>IF(($P$9-SUM($C$9:C115))&gt;0,$AA$9,0)</f>
        <v>0</v>
      </c>
      <c r="D116" s="497">
        <f>IF(($P$10-SUM($D$9:D115))&gt;0,$AA$10,0)</f>
        <v>0</v>
      </c>
      <c r="E116" s="498">
        <f>ROUND(((P$9-SUM(C$9:C115))*G$2/100)/12,0)+ROUND(((P$10-SUM(D$9:D115))*(G$2-P$15)/100)/12,0)</f>
        <v>0</v>
      </c>
      <c r="F116" s="499">
        <f t="shared" si="7"/>
        <v>0</v>
      </c>
      <c r="G116" s="500" t="s">
        <v>189</v>
      </c>
      <c r="H116" s="501">
        <f>SUM(E105:E116)</f>
        <v>0</v>
      </c>
      <c r="I116" s="502"/>
      <c r="J116" s="502"/>
      <c r="K116" s="502"/>
      <c r="L116" s="502"/>
      <c r="M116" s="503">
        <f t="shared" si="8"/>
        <v>0</v>
      </c>
      <c r="N116" s="318"/>
      <c r="X116" s="309"/>
      <c r="Y116" s="309"/>
      <c r="Z116" s="309"/>
      <c r="AA116" s="310"/>
    </row>
    <row r="117" spans="1:27" s="311" customFormat="1" ht="18.75" customHeight="1">
      <c r="A117" s="464">
        <f t="shared" si="9"/>
        <v>0</v>
      </c>
      <c r="B117" s="465">
        <f t="shared" si="6"/>
        <v>0</v>
      </c>
      <c r="C117" s="466">
        <f>IF(($P$9-SUM($C$9:C116))&gt;0,$AA$9,0)</f>
        <v>0</v>
      </c>
      <c r="D117" s="467">
        <f>IF(($P$10-SUM($D$9:D116))&gt;0,$AA$10,0)</f>
        <v>0</v>
      </c>
      <c r="E117" s="507">
        <f>ROUND(((P$9-SUM(C$9:C116))*G$2/100)/12,0)+ROUND(((P$10-SUM(D$9:D116))*(G$2-P$15)/100)/12,0)</f>
        <v>0</v>
      </c>
      <c r="F117" s="469">
        <f t="shared" si="7"/>
        <v>0</v>
      </c>
      <c r="G117" s="1472" t="s">
        <v>205</v>
      </c>
      <c r="H117" s="1473"/>
      <c r="I117" s="470"/>
      <c r="J117" s="470"/>
      <c r="K117" s="470"/>
      <c r="L117" s="470"/>
      <c r="M117" s="472">
        <f t="shared" si="8"/>
        <v>0</v>
      </c>
      <c r="N117" s="318"/>
      <c r="X117" s="309"/>
      <c r="Y117" s="309"/>
      <c r="Z117" s="309"/>
      <c r="AA117" s="310"/>
    </row>
    <row r="118" spans="1:27" s="311" customFormat="1" ht="18.75" customHeight="1">
      <c r="A118" s="476">
        <f t="shared" si="9"/>
        <v>0</v>
      </c>
      <c r="B118" s="477">
        <f t="shared" si="6"/>
        <v>0</v>
      </c>
      <c r="C118" s="478">
        <f>IF(($P$9-SUM($C$9:C117))&gt;0,$AA$9,0)</f>
        <v>0</v>
      </c>
      <c r="D118" s="479">
        <f>IF(($P$10-SUM($D$9:D117))&gt;0,$AA$10,0)</f>
        <v>0</v>
      </c>
      <c r="E118" s="480">
        <f>ROUND(((P$9-SUM(C$9:C117))*G$2/100)/12,0)+ROUND(((P$10-SUM(D$9:D117))*(G$2-P$15)/100)/12,0)</f>
        <v>0</v>
      </c>
      <c r="F118" s="481">
        <f t="shared" si="7"/>
        <v>0</v>
      </c>
      <c r="G118" s="1474"/>
      <c r="H118" s="1475"/>
      <c r="I118" s="482"/>
      <c r="J118" s="482"/>
      <c r="K118" s="482"/>
      <c r="L118" s="482"/>
      <c r="M118" s="483">
        <f t="shared" si="8"/>
        <v>0</v>
      </c>
      <c r="N118" s="318"/>
      <c r="X118" s="309"/>
      <c r="Y118" s="309"/>
      <c r="Z118" s="309"/>
      <c r="AA118" s="310"/>
    </row>
    <row r="119" spans="1:27" s="311" customFormat="1" ht="18.75" customHeight="1">
      <c r="A119" s="476">
        <f t="shared" si="9"/>
        <v>0</v>
      </c>
      <c r="B119" s="477">
        <f t="shared" si="6"/>
        <v>0</v>
      </c>
      <c r="C119" s="478">
        <f>IF(($P$9-SUM($C$9:C118))&gt;0,$AA$9,0)</f>
        <v>0</v>
      </c>
      <c r="D119" s="479">
        <f>IF(($P$10-SUM($D$9:D118))&gt;0,$AA$10,0)</f>
        <v>0</v>
      </c>
      <c r="E119" s="480">
        <f>ROUND(((P$9-SUM(C$9:C118))*G$2/100)/12,0)+ROUND(((P$10-SUM(D$9:D118))*(G$2-P$15)/100)/12,0)</f>
        <v>0</v>
      </c>
      <c r="F119" s="481">
        <f t="shared" si="7"/>
        <v>0</v>
      </c>
      <c r="G119" s="1474"/>
      <c r="H119" s="1475"/>
      <c r="I119" s="482"/>
      <c r="J119" s="482"/>
      <c r="K119" s="482"/>
      <c r="L119" s="482"/>
      <c r="M119" s="483">
        <f t="shared" si="8"/>
        <v>0</v>
      </c>
      <c r="N119" s="318"/>
      <c r="X119" s="309"/>
      <c r="Y119" s="309"/>
      <c r="Z119" s="309"/>
      <c r="AA119" s="310"/>
    </row>
    <row r="120" spans="1:27" s="311" customFormat="1" ht="18.75" customHeight="1">
      <c r="A120" s="476">
        <f t="shared" si="9"/>
        <v>0</v>
      </c>
      <c r="B120" s="477">
        <f t="shared" si="6"/>
        <v>0</v>
      </c>
      <c r="C120" s="478">
        <f>IF(($P$9-SUM($C$9:C119))&gt;0,$AA$9,0)</f>
        <v>0</v>
      </c>
      <c r="D120" s="479">
        <f>IF(($P$10-SUM($D$9:D119))&gt;0,$AA$10,0)</f>
        <v>0</v>
      </c>
      <c r="E120" s="480">
        <f>ROUND(((P$9-SUM(C$9:C119))*G$2/100)/12,0)+ROUND(((P$10-SUM(D$9:D119))*(G$2-P$15)/100)/12,0)</f>
        <v>0</v>
      </c>
      <c r="F120" s="481">
        <f t="shared" si="7"/>
        <v>0</v>
      </c>
      <c r="G120" s="1474"/>
      <c r="H120" s="1475"/>
      <c r="I120" s="482"/>
      <c r="J120" s="482"/>
      <c r="K120" s="482"/>
      <c r="L120" s="482"/>
      <c r="M120" s="483">
        <f t="shared" si="8"/>
        <v>0</v>
      </c>
      <c r="N120" s="318"/>
      <c r="X120" s="309"/>
      <c r="Y120" s="309"/>
      <c r="Z120" s="309"/>
      <c r="AA120" s="310"/>
    </row>
    <row r="121" spans="1:27" s="311" customFormat="1" ht="18.75" customHeight="1">
      <c r="A121" s="476">
        <f t="shared" si="9"/>
        <v>0</v>
      </c>
      <c r="B121" s="477">
        <f t="shared" si="6"/>
        <v>0</v>
      </c>
      <c r="C121" s="478">
        <f>IF(($P$9-SUM($C$9:C120))&gt;0,$AA$9,0)</f>
        <v>0</v>
      </c>
      <c r="D121" s="479">
        <f>IF(($P$10-SUM($D$9:D120))&gt;0,$AA$10,0)</f>
        <v>0</v>
      </c>
      <c r="E121" s="480">
        <f>ROUND(((P$9-SUM(C$9:C120))*G$2/100)/12,0)+ROUND(((P$10-SUM(D$9:D120))*(G$2-P$15)/100)/12,0)</f>
        <v>0</v>
      </c>
      <c r="F121" s="481">
        <f t="shared" si="7"/>
        <v>0</v>
      </c>
      <c r="G121" s="1474"/>
      <c r="H121" s="1475"/>
      <c r="I121" s="482"/>
      <c r="J121" s="482"/>
      <c r="K121" s="482"/>
      <c r="L121" s="482"/>
      <c r="M121" s="483">
        <f t="shared" si="8"/>
        <v>0</v>
      </c>
      <c r="N121" s="318"/>
      <c r="X121" s="309"/>
      <c r="Y121" s="309"/>
      <c r="Z121" s="309"/>
      <c r="AA121" s="310"/>
    </row>
    <row r="122" spans="1:27" s="311" customFormat="1" ht="18.75" customHeight="1">
      <c r="A122" s="476">
        <f t="shared" si="9"/>
        <v>0</v>
      </c>
      <c r="B122" s="477">
        <f t="shared" si="6"/>
        <v>0</v>
      </c>
      <c r="C122" s="478">
        <f>IF(($P$9-SUM($C$9:C121))&gt;0,$AA$9,0)</f>
        <v>0</v>
      </c>
      <c r="D122" s="479">
        <f>IF(($P$10-SUM($D$9:D121))&gt;0,$AA$10,0)</f>
        <v>0</v>
      </c>
      <c r="E122" s="480">
        <f>ROUND(((P$9-SUM(C$9:C121))*G$2/100)/12,0)+ROUND(((P$10-SUM(D$9:D121))*(G$2-P$15)/100)/12,0)</f>
        <v>0</v>
      </c>
      <c r="F122" s="481">
        <f t="shared" si="7"/>
        <v>0</v>
      </c>
      <c r="G122" s="1474"/>
      <c r="H122" s="1475"/>
      <c r="I122" s="482"/>
      <c r="J122" s="482"/>
      <c r="K122" s="482"/>
      <c r="L122" s="482"/>
      <c r="M122" s="483">
        <f t="shared" si="8"/>
        <v>0</v>
      </c>
      <c r="N122" s="318"/>
      <c r="X122" s="309"/>
      <c r="Y122" s="309"/>
      <c r="Z122" s="309"/>
      <c r="AA122" s="310"/>
    </row>
    <row r="123" spans="1:27" s="311" customFormat="1" ht="18.75" customHeight="1">
      <c r="A123" s="476">
        <f t="shared" si="9"/>
        <v>0</v>
      </c>
      <c r="B123" s="477">
        <f t="shared" si="6"/>
        <v>0</v>
      </c>
      <c r="C123" s="478">
        <f>IF(($P$9-SUM($C$9:C122))&gt;0,$AA$9,0)</f>
        <v>0</v>
      </c>
      <c r="D123" s="479">
        <f>IF(($P$10-SUM($D$9:D122))&gt;0,$AA$10,0)</f>
        <v>0</v>
      </c>
      <c r="E123" s="480">
        <f>ROUND(((P$9-SUM(C$9:C122))*G$2/100)/12,0)+ROUND(((P$10-SUM(D$9:D122))*(G$2-P$15)/100)/12,0)</f>
        <v>0</v>
      </c>
      <c r="F123" s="481">
        <f t="shared" si="7"/>
        <v>0</v>
      </c>
      <c r="G123" s="1474"/>
      <c r="H123" s="1475"/>
      <c r="I123" s="482"/>
      <c r="J123" s="482"/>
      <c r="K123" s="482"/>
      <c r="L123" s="482"/>
      <c r="M123" s="483">
        <f t="shared" si="8"/>
        <v>0</v>
      </c>
      <c r="N123" s="318"/>
      <c r="X123" s="309"/>
      <c r="Y123" s="309"/>
      <c r="Z123" s="309"/>
      <c r="AA123" s="310"/>
    </row>
    <row r="124" spans="1:27" s="311" customFormat="1" ht="18.75" customHeight="1">
      <c r="A124" s="476">
        <f t="shared" si="9"/>
        <v>0</v>
      </c>
      <c r="B124" s="477">
        <f t="shared" si="6"/>
        <v>0</v>
      </c>
      <c r="C124" s="478">
        <f>IF(($P$9-SUM($C$9:C123))&gt;0,$AA$9,0)</f>
        <v>0</v>
      </c>
      <c r="D124" s="479">
        <f>IF(($P$10-SUM($D$9:D123))&gt;0,$AA$10,0)</f>
        <v>0</v>
      </c>
      <c r="E124" s="480">
        <f>ROUND(((P$9-SUM(C$9:C123))*G$2/100)/12,0)+ROUND(((P$10-SUM(D$9:D123))*(G$2-P$15)/100)/12,0)</f>
        <v>0</v>
      </c>
      <c r="F124" s="481">
        <f t="shared" si="7"/>
        <v>0</v>
      </c>
      <c r="G124" s="1474"/>
      <c r="H124" s="1475"/>
      <c r="I124" s="482"/>
      <c r="J124" s="482"/>
      <c r="K124" s="482"/>
      <c r="L124" s="482"/>
      <c r="M124" s="483">
        <f t="shared" si="8"/>
        <v>0</v>
      </c>
      <c r="N124" s="318"/>
      <c r="X124" s="309"/>
      <c r="Y124" s="309"/>
      <c r="Z124" s="309"/>
      <c r="AA124" s="310"/>
    </row>
    <row r="125" spans="1:27" s="311" customFormat="1" ht="18.75" customHeight="1">
      <c r="A125" s="476">
        <f t="shared" si="9"/>
        <v>0</v>
      </c>
      <c r="B125" s="477">
        <f t="shared" si="6"/>
        <v>0</v>
      </c>
      <c r="C125" s="478">
        <f>IF(($P$9-SUM($C$9:C124))&gt;0,$AA$9,0)</f>
        <v>0</v>
      </c>
      <c r="D125" s="479">
        <f>IF(($P$10-SUM($D$9:D124))&gt;0,$AA$10,0)</f>
        <v>0</v>
      </c>
      <c r="E125" s="480">
        <f>ROUND(((P$9-SUM(C$9:C124))*G$2/100)/12,0)+ROUND(((P$10-SUM(D$9:D124))*(G$2-P$15)/100)/12,0)</f>
        <v>0</v>
      </c>
      <c r="F125" s="481">
        <f t="shared" si="7"/>
        <v>0</v>
      </c>
      <c r="G125" s="1474"/>
      <c r="H125" s="1475"/>
      <c r="I125" s="482"/>
      <c r="J125" s="482"/>
      <c r="K125" s="482"/>
      <c r="L125" s="482"/>
      <c r="M125" s="483">
        <f t="shared" si="8"/>
        <v>0</v>
      </c>
      <c r="N125" s="318"/>
      <c r="X125" s="309"/>
      <c r="Y125" s="309"/>
      <c r="Z125" s="309"/>
      <c r="AA125" s="310"/>
    </row>
    <row r="126" spans="1:27" s="311" customFormat="1" ht="18.75" customHeight="1">
      <c r="A126" s="476">
        <f t="shared" si="9"/>
        <v>0</v>
      </c>
      <c r="B126" s="477">
        <f t="shared" si="6"/>
        <v>0</v>
      </c>
      <c r="C126" s="478">
        <f>IF(($P$9-SUM($C$9:C125))&gt;0,$AA$9,0)</f>
        <v>0</v>
      </c>
      <c r="D126" s="479">
        <f>IF(($P$10-SUM($D$9:D125))&gt;0,$AA$10,0)</f>
        <v>0</v>
      </c>
      <c r="E126" s="480">
        <f>ROUND(((P$9-SUM(C$9:C125))*G$2/100)/12,0)+ROUND(((P$10-SUM(D$9:D125))*(G$2-P$15)/100)/12,0)</f>
        <v>0</v>
      </c>
      <c r="F126" s="481">
        <f t="shared" si="7"/>
        <v>0</v>
      </c>
      <c r="G126" s="489" t="s">
        <v>165</v>
      </c>
      <c r="H126" s="490">
        <f>SUM(F117:F128)</f>
        <v>0</v>
      </c>
      <c r="I126" s="482"/>
      <c r="J126" s="482"/>
      <c r="K126" s="482"/>
      <c r="L126" s="482"/>
      <c r="M126" s="483">
        <f t="shared" si="8"/>
        <v>0</v>
      </c>
      <c r="N126" s="318"/>
      <c r="X126" s="309"/>
      <c r="Y126" s="309"/>
      <c r="Z126" s="309"/>
      <c r="AA126" s="310"/>
    </row>
    <row r="127" spans="1:27" s="311" customFormat="1" ht="18.75" customHeight="1">
      <c r="A127" s="476">
        <f t="shared" si="9"/>
        <v>0</v>
      </c>
      <c r="B127" s="477">
        <f t="shared" si="6"/>
        <v>0</v>
      </c>
      <c r="C127" s="478">
        <f>IF(($P$9-SUM($C$9:C126))&gt;0,$AA$9,0)</f>
        <v>0</v>
      </c>
      <c r="D127" s="479">
        <f>IF(($P$10-SUM($D$9:D126))&gt;0,$AA$10,0)</f>
        <v>0</v>
      </c>
      <c r="E127" s="480">
        <f>ROUND(((P$9-SUM(C$9:C126))*G$2/100)/12,0)+ROUND(((P$10-SUM(D$9:D126))*(G$2-P$15)/100)/12,0)</f>
        <v>0</v>
      </c>
      <c r="F127" s="481">
        <f t="shared" si="7"/>
        <v>0</v>
      </c>
      <c r="G127" s="491" t="s">
        <v>187</v>
      </c>
      <c r="H127" s="492">
        <f>SUM(B117:B128)</f>
        <v>0</v>
      </c>
      <c r="I127" s="482"/>
      <c r="J127" s="482"/>
      <c r="K127" s="482"/>
      <c r="L127" s="482"/>
      <c r="M127" s="483">
        <f t="shared" si="8"/>
        <v>0</v>
      </c>
      <c r="N127" s="318"/>
      <c r="X127" s="309"/>
      <c r="Y127" s="309"/>
      <c r="Z127" s="309"/>
      <c r="AA127" s="310"/>
    </row>
    <row r="128" spans="1:27" s="311" customFormat="1" ht="18.75" customHeight="1">
      <c r="A128" s="494">
        <f t="shared" si="9"/>
        <v>0</v>
      </c>
      <c r="B128" s="495">
        <f t="shared" si="6"/>
        <v>0</v>
      </c>
      <c r="C128" s="496">
        <f>IF(($P$9-SUM($C$9:C127))&gt;0,$AA$9,0)</f>
        <v>0</v>
      </c>
      <c r="D128" s="497">
        <f>IF(($P$10-SUM($D$9:D127))&gt;0,$AA$10,0)</f>
        <v>0</v>
      </c>
      <c r="E128" s="498">
        <f>ROUND(((P$9-SUM(C$9:C127))*G$2/100)/12,0)+ROUND(((P$10-SUM(D$9:D127))*(G$2-P$15)/100)/12,0)</f>
        <v>0</v>
      </c>
      <c r="F128" s="499">
        <f t="shared" si="7"/>
        <v>0</v>
      </c>
      <c r="G128" s="500" t="s">
        <v>189</v>
      </c>
      <c r="H128" s="501">
        <f>SUM(E117:E128)</f>
        <v>0</v>
      </c>
      <c r="I128" s="502"/>
      <c r="J128" s="502"/>
      <c r="K128" s="502"/>
      <c r="L128" s="502"/>
      <c r="M128" s="503">
        <f t="shared" si="8"/>
        <v>0</v>
      </c>
      <c r="N128" s="318"/>
      <c r="X128" s="309"/>
      <c r="Y128" s="309"/>
      <c r="Z128" s="309"/>
      <c r="AA128" s="310"/>
    </row>
    <row r="129" spans="1:27" s="311" customFormat="1" ht="18.75" customHeight="1">
      <c r="A129" s="464">
        <f t="shared" si="9"/>
        <v>0</v>
      </c>
      <c r="B129" s="465">
        <f t="shared" si="6"/>
        <v>0</v>
      </c>
      <c r="C129" s="466">
        <f>IF(($P$9-SUM($C$9:C128))&gt;0,$AA$9,0)</f>
        <v>0</v>
      </c>
      <c r="D129" s="467">
        <f>IF(($P$10-SUM($D$9:D128))&gt;0,$AA$10,0)</f>
        <v>0</v>
      </c>
      <c r="E129" s="507">
        <f>ROUND(((P$9-SUM(C$9:C128))*G$2/100)/12,0)+ROUND(((P$10-SUM(D$9:D128))*(G$2-P$15)/100)/12,0)</f>
        <v>0</v>
      </c>
      <c r="F129" s="469">
        <f t="shared" ref="F129:F192" si="10">IF(P$13&gt;1,"未定",B129+E129)</f>
        <v>0</v>
      </c>
      <c r="G129" s="1472" t="s">
        <v>206</v>
      </c>
      <c r="H129" s="1473"/>
      <c r="I129" s="470"/>
      <c r="J129" s="470"/>
      <c r="K129" s="470"/>
      <c r="L129" s="470"/>
      <c r="M129" s="472">
        <f t="shared" si="8"/>
        <v>0</v>
      </c>
      <c r="N129" s="318"/>
      <c r="X129" s="309"/>
      <c r="Y129" s="309"/>
      <c r="Z129" s="309"/>
      <c r="AA129" s="310"/>
    </row>
    <row r="130" spans="1:27" s="311" customFormat="1" ht="18.75" customHeight="1">
      <c r="A130" s="476">
        <f t="shared" si="9"/>
        <v>0</v>
      </c>
      <c r="B130" s="477">
        <f t="shared" si="6"/>
        <v>0</v>
      </c>
      <c r="C130" s="478">
        <f>IF(($P$9-SUM($C$9:C129))&gt;0,$AA$9,0)</f>
        <v>0</v>
      </c>
      <c r="D130" s="479">
        <f>IF(($P$10-SUM($D$9:D129))&gt;0,$AA$10,0)</f>
        <v>0</v>
      </c>
      <c r="E130" s="480">
        <f>ROUND(((P$9-SUM(C$9:C129))*G$2/100)/12,0)+ROUND(((P$10-SUM(D$9:D129))*(G$2-P$15)/100)/12,0)</f>
        <v>0</v>
      </c>
      <c r="F130" s="481">
        <f t="shared" si="10"/>
        <v>0</v>
      </c>
      <c r="G130" s="1474"/>
      <c r="H130" s="1475"/>
      <c r="I130" s="482"/>
      <c r="J130" s="482"/>
      <c r="K130" s="482"/>
      <c r="L130" s="482"/>
      <c r="M130" s="483">
        <f t="shared" si="8"/>
        <v>0</v>
      </c>
      <c r="N130" s="318"/>
      <c r="X130" s="309"/>
      <c r="Y130" s="309"/>
      <c r="Z130" s="309"/>
      <c r="AA130" s="310"/>
    </row>
    <row r="131" spans="1:27" s="311" customFormat="1" ht="18.75" customHeight="1">
      <c r="A131" s="476">
        <f t="shared" si="9"/>
        <v>0</v>
      </c>
      <c r="B131" s="477">
        <f t="shared" si="6"/>
        <v>0</v>
      </c>
      <c r="C131" s="478">
        <f>IF(($P$9-SUM($C$9:C130))&gt;0,$AA$9,0)</f>
        <v>0</v>
      </c>
      <c r="D131" s="479">
        <f>IF(($P$10-SUM($D$9:D130))&gt;0,$AA$10,0)</f>
        <v>0</v>
      </c>
      <c r="E131" s="480">
        <f>ROUND(((P$9-SUM(C$9:C130))*G$2/100)/12,0)+ROUND(((P$10-SUM(D$9:D130))*(G$2-P$15)/100)/12,0)</f>
        <v>0</v>
      </c>
      <c r="F131" s="481">
        <f t="shared" si="10"/>
        <v>0</v>
      </c>
      <c r="G131" s="1474"/>
      <c r="H131" s="1475"/>
      <c r="I131" s="482"/>
      <c r="J131" s="482"/>
      <c r="K131" s="482"/>
      <c r="L131" s="482"/>
      <c r="M131" s="483">
        <f t="shared" si="8"/>
        <v>0</v>
      </c>
      <c r="N131" s="318"/>
      <c r="X131" s="309"/>
      <c r="Y131" s="309"/>
      <c r="Z131" s="309"/>
      <c r="AA131" s="310"/>
    </row>
    <row r="132" spans="1:27" s="311" customFormat="1" ht="18.75" customHeight="1">
      <c r="A132" s="476">
        <f t="shared" si="9"/>
        <v>0</v>
      </c>
      <c r="B132" s="477">
        <f t="shared" si="6"/>
        <v>0</v>
      </c>
      <c r="C132" s="478">
        <f>IF(($P$9-SUM($C$9:C131))&gt;0,$AA$9,0)</f>
        <v>0</v>
      </c>
      <c r="D132" s="479">
        <f>IF(($P$10-SUM($D$9:D131))&gt;0,$AA$10,0)</f>
        <v>0</v>
      </c>
      <c r="E132" s="480">
        <f>ROUND(((P$9-SUM(C$9:C131))*G$2/100)/12,0)+ROUND(((P$10-SUM(D$9:D131))*(G$2-P$15)/100)/12,0)</f>
        <v>0</v>
      </c>
      <c r="F132" s="481">
        <f t="shared" si="10"/>
        <v>0</v>
      </c>
      <c r="G132" s="1474"/>
      <c r="H132" s="1475"/>
      <c r="I132" s="482"/>
      <c r="J132" s="482"/>
      <c r="K132" s="482"/>
      <c r="L132" s="482"/>
      <c r="M132" s="483">
        <f t="shared" si="8"/>
        <v>0</v>
      </c>
      <c r="N132" s="318"/>
      <c r="X132" s="309"/>
      <c r="Y132" s="309"/>
      <c r="Z132" s="309"/>
      <c r="AA132" s="310"/>
    </row>
    <row r="133" spans="1:27" s="311" customFormat="1" ht="18.75" customHeight="1">
      <c r="A133" s="476">
        <f t="shared" si="9"/>
        <v>0</v>
      </c>
      <c r="B133" s="477">
        <f t="shared" si="6"/>
        <v>0</v>
      </c>
      <c r="C133" s="478">
        <f>IF(($P$9-SUM($C$9:C132))&gt;0,$AA$9,0)</f>
        <v>0</v>
      </c>
      <c r="D133" s="479">
        <f>IF(($P$10-SUM($D$9:D132))&gt;0,$AA$10,0)</f>
        <v>0</v>
      </c>
      <c r="E133" s="480">
        <f>ROUND(((P$9-SUM(C$9:C132))*G$2/100)/12,0)+ROUND(((P$10-SUM(D$9:D132))*(G$2-P$15)/100)/12,0)</f>
        <v>0</v>
      </c>
      <c r="F133" s="481">
        <f t="shared" si="10"/>
        <v>0</v>
      </c>
      <c r="G133" s="1474"/>
      <c r="H133" s="1475"/>
      <c r="I133" s="482"/>
      <c r="J133" s="482"/>
      <c r="K133" s="482"/>
      <c r="L133" s="482"/>
      <c r="M133" s="483">
        <f t="shared" si="8"/>
        <v>0</v>
      </c>
      <c r="N133" s="318"/>
      <c r="X133" s="309"/>
      <c r="Y133" s="309"/>
      <c r="Z133" s="309"/>
      <c r="AA133" s="310"/>
    </row>
    <row r="134" spans="1:27" s="311" customFormat="1" ht="18.75" customHeight="1">
      <c r="A134" s="476">
        <f t="shared" si="9"/>
        <v>0</v>
      </c>
      <c r="B134" s="477">
        <f t="shared" si="6"/>
        <v>0</v>
      </c>
      <c r="C134" s="478">
        <f>IF(($P$9-SUM($C$9:C133))&gt;0,$AA$9,0)</f>
        <v>0</v>
      </c>
      <c r="D134" s="479">
        <f>IF(($P$10-SUM($D$9:D133))&gt;0,$AA$10,0)</f>
        <v>0</v>
      </c>
      <c r="E134" s="480">
        <f>ROUND(((P$9-SUM(C$9:C133))*G$2/100)/12,0)+ROUND(((P$10-SUM(D$9:D133))*(G$2-P$15)/100)/12,0)</f>
        <v>0</v>
      </c>
      <c r="F134" s="481">
        <f t="shared" si="10"/>
        <v>0</v>
      </c>
      <c r="G134" s="1474"/>
      <c r="H134" s="1475"/>
      <c r="I134" s="482"/>
      <c r="J134" s="482"/>
      <c r="K134" s="482"/>
      <c r="L134" s="482"/>
      <c r="M134" s="483">
        <f t="shared" si="8"/>
        <v>0</v>
      </c>
      <c r="N134" s="318"/>
      <c r="X134" s="309"/>
      <c r="Y134" s="309"/>
      <c r="Z134" s="309"/>
      <c r="AA134" s="310"/>
    </row>
    <row r="135" spans="1:27" s="311" customFormat="1" ht="18.75" customHeight="1">
      <c r="A135" s="476">
        <f t="shared" si="9"/>
        <v>0</v>
      </c>
      <c r="B135" s="477">
        <f t="shared" si="6"/>
        <v>0</v>
      </c>
      <c r="C135" s="478">
        <f>IF(($P$9-SUM($C$9:C134))&gt;0,$AA$9,0)</f>
        <v>0</v>
      </c>
      <c r="D135" s="479">
        <f>IF(($P$10-SUM($D$9:D134))&gt;0,$AA$10,0)</f>
        <v>0</v>
      </c>
      <c r="E135" s="480">
        <f>ROUND(((P$9-SUM(C$9:C134))*G$2/100)/12,0)+ROUND(((P$10-SUM(D$9:D134))*(G$2-P$15)/100)/12,0)</f>
        <v>0</v>
      </c>
      <c r="F135" s="481">
        <f t="shared" si="10"/>
        <v>0</v>
      </c>
      <c r="G135" s="1474"/>
      <c r="H135" s="1475"/>
      <c r="I135" s="482"/>
      <c r="J135" s="482"/>
      <c r="K135" s="482"/>
      <c r="L135" s="482"/>
      <c r="M135" s="483">
        <f t="shared" si="8"/>
        <v>0</v>
      </c>
      <c r="N135" s="318"/>
      <c r="X135" s="309"/>
      <c r="Y135" s="309"/>
      <c r="Z135" s="309"/>
      <c r="AA135" s="310"/>
    </row>
    <row r="136" spans="1:27" s="311" customFormat="1" ht="18.75" customHeight="1">
      <c r="A136" s="476">
        <f t="shared" si="9"/>
        <v>0</v>
      </c>
      <c r="B136" s="477">
        <f t="shared" si="6"/>
        <v>0</v>
      </c>
      <c r="C136" s="478">
        <f>IF(($P$9-SUM($C$9:C135))&gt;0,$AA$9,0)</f>
        <v>0</v>
      </c>
      <c r="D136" s="479">
        <f>IF(($P$10-SUM($D$9:D135))&gt;0,$AA$10,0)</f>
        <v>0</v>
      </c>
      <c r="E136" s="480">
        <f>ROUND(((P$9-SUM(C$9:C135))*G$2/100)/12,0)+ROUND(((P$10-SUM(D$9:D135))*(G$2-P$15)/100)/12,0)</f>
        <v>0</v>
      </c>
      <c r="F136" s="481">
        <f t="shared" si="10"/>
        <v>0</v>
      </c>
      <c r="G136" s="1474"/>
      <c r="H136" s="1475"/>
      <c r="I136" s="482"/>
      <c r="J136" s="482"/>
      <c r="K136" s="482"/>
      <c r="L136" s="482"/>
      <c r="M136" s="483">
        <f t="shared" si="8"/>
        <v>0</v>
      </c>
      <c r="N136" s="318"/>
      <c r="X136" s="309"/>
      <c r="Y136" s="309"/>
      <c r="Z136" s="309"/>
      <c r="AA136" s="310"/>
    </row>
    <row r="137" spans="1:27" s="311" customFormat="1" ht="18.75" customHeight="1">
      <c r="A137" s="476">
        <f t="shared" si="9"/>
        <v>0</v>
      </c>
      <c r="B137" s="477">
        <f t="shared" ref="B137:B200" si="11">SUM(C137:D137)</f>
        <v>0</v>
      </c>
      <c r="C137" s="478">
        <f>IF(($P$9-SUM($C$9:C136))&gt;0,$AA$9,0)</f>
        <v>0</v>
      </c>
      <c r="D137" s="479">
        <f>IF(($P$10-SUM($D$9:D136))&gt;0,$AA$10,0)</f>
        <v>0</v>
      </c>
      <c r="E137" s="480">
        <f>ROUND(((P$9-SUM(C$9:C136))*G$2/100)/12,0)+ROUND(((P$10-SUM(D$9:D136))*(G$2-P$15)/100)/12,0)</f>
        <v>0</v>
      </c>
      <c r="F137" s="481">
        <f t="shared" si="10"/>
        <v>0</v>
      </c>
      <c r="G137" s="1474"/>
      <c r="H137" s="1475"/>
      <c r="I137" s="482"/>
      <c r="J137" s="482"/>
      <c r="K137" s="482"/>
      <c r="L137" s="482"/>
      <c r="M137" s="483">
        <f t="shared" ref="M137:M200" si="12">SUM(I137:L137)</f>
        <v>0</v>
      </c>
      <c r="N137" s="318"/>
      <c r="X137" s="309"/>
      <c r="Y137" s="309"/>
      <c r="Z137" s="309"/>
      <c r="AA137" s="310"/>
    </row>
    <row r="138" spans="1:27" s="311" customFormat="1" ht="18.75" customHeight="1">
      <c r="A138" s="476">
        <f t="shared" ref="A138:A201" si="13">IF(F138&gt;0,A137+1,0)</f>
        <v>0</v>
      </c>
      <c r="B138" s="477">
        <f t="shared" si="11"/>
        <v>0</v>
      </c>
      <c r="C138" s="478">
        <f>IF(($P$9-SUM($C$9:C137))&gt;0,$AA$9,0)</f>
        <v>0</v>
      </c>
      <c r="D138" s="479">
        <f>IF(($P$10-SUM($D$9:D137))&gt;0,$AA$10,0)</f>
        <v>0</v>
      </c>
      <c r="E138" s="480">
        <f>ROUND(((P$9-SUM(C$9:C137))*G$2/100)/12,0)+ROUND(((P$10-SUM(D$9:D137))*(G$2-P$15)/100)/12,0)</f>
        <v>0</v>
      </c>
      <c r="F138" s="481">
        <f t="shared" si="10"/>
        <v>0</v>
      </c>
      <c r="G138" s="489" t="s">
        <v>165</v>
      </c>
      <c r="H138" s="517">
        <f>IF(P$13&gt;1,"未定",SUM(F129:F140))</f>
        <v>0</v>
      </c>
      <c r="I138" s="482"/>
      <c r="J138" s="482"/>
      <c r="K138" s="482"/>
      <c r="L138" s="482"/>
      <c r="M138" s="483">
        <f t="shared" si="12"/>
        <v>0</v>
      </c>
      <c r="N138" s="318"/>
      <c r="X138" s="309"/>
      <c r="Y138" s="309"/>
      <c r="Z138" s="309"/>
      <c r="AA138" s="310"/>
    </row>
    <row r="139" spans="1:27" s="311" customFormat="1" ht="18.75" customHeight="1">
      <c r="A139" s="476">
        <f t="shared" si="13"/>
        <v>0</v>
      </c>
      <c r="B139" s="477">
        <f t="shared" si="11"/>
        <v>0</v>
      </c>
      <c r="C139" s="478">
        <f>IF(($P$9-SUM($C$9:C138))&gt;0,$AA$9,0)</f>
        <v>0</v>
      </c>
      <c r="D139" s="479">
        <f>IF(($P$10-SUM($D$9:D138))&gt;0,$AA$10,0)</f>
        <v>0</v>
      </c>
      <c r="E139" s="480">
        <f>ROUND(((P$9-SUM(C$9:C138))*G$2/100)/12,0)+ROUND(((P$10-SUM(D$9:D138))*(G$2-P$15)/100)/12,0)</f>
        <v>0</v>
      </c>
      <c r="F139" s="481">
        <f t="shared" si="10"/>
        <v>0</v>
      </c>
      <c r="G139" s="491" t="s">
        <v>187</v>
      </c>
      <c r="H139" s="492">
        <f>SUM(B129:B140)</f>
        <v>0</v>
      </c>
      <c r="I139" s="482"/>
      <c r="J139" s="482"/>
      <c r="K139" s="482"/>
      <c r="L139" s="482"/>
      <c r="M139" s="483">
        <f t="shared" si="12"/>
        <v>0</v>
      </c>
      <c r="N139" s="318"/>
      <c r="X139" s="309"/>
      <c r="Y139" s="309"/>
      <c r="Z139" s="309"/>
      <c r="AA139" s="310"/>
    </row>
    <row r="140" spans="1:27" s="311" customFormat="1" ht="18.75" customHeight="1">
      <c r="A140" s="494">
        <f t="shared" si="13"/>
        <v>0</v>
      </c>
      <c r="B140" s="495">
        <f t="shared" si="11"/>
        <v>0</v>
      </c>
      <c r="C140" s="496">
        <f>IF(($P$9-SUM($C$9:C139))&gt;0,$AA$9,0)</f>
        <v>0</v>
      </c>
      <c r="D140" s="497">
        <f>IF(($P$10-SUM($D$9:D139))&gt;0,$AA$10,0)</f>
        <v>0</v>
      </c>
      <c r="E140" s="498">
        <f>ROUND(((P$9-SUM(C$9:C139))*G$2/100)/12,0)+ROUND(((P$10-SUM(D$9:D139))*(G$2-P$15)/100)/12,0)</f>
        <v>0</v>
      </c>
      <c r="F140" s="499">
        <f t="shared" si="10"/>
        <v>0</v>
      </c>
      <c r="G140" s="500" t="s">
        <v>189</v>
      </c>
      <c r="H140" s="501">
        <f>IF(P$13&gt;1,"未定",SUM(E129:E140))</f>
        <v>0</v>
      </c>
      <c r="I140" s="502"/>
      <c r="J140" s="502"/>
      <c r="K140" s="502"/>
      <c r="L140" s="502"/>
      <c r="M140" s="503">
        <f t="shared" si="12"/>
        <v>0</v>
      </c>
      <c r="N140" s="318"/>
      <c r="X140" s="309"/>
      <c r="Y140" s="309"/>
      <c r="Z140" s="309"/>
      <c r="AA140" s="310"/>
    </row>
    <row r="141" spans="1:27" s="311" customFormat="1" ht="18.75" customHeight="1">
      <c r="A141" s="464">
        <f t="shared" si="13"/>
        <v>0</v>
      </c>
      <c r="B141" s="465">
        <f t="shared" si="11"/>
        <v>0</v>
      </c>
      <c r="C141" s="466">
        <f>IF(($P$9-SUM($C$9:C140))&gt;0,$AA$9,0)</f>
        <v>0</v>
      </c>
      <c r="D141" s="467">
        <f>IF(($P$10-SUM($D$9:D140))&gt;0,$AA$10,0)</f>
        <v>0</v>
      </c>
      <c r="E141" s="507">
        <f>ROUND(((P$9-SUM(C$9:C140))*G$2/100)/12,0)+ROUND(((P$10-SUM(D$9:D140))*(G$2-P$15)/100)/12,0)</f>
        <v>0</v>
      </c>
      <c r="F141" s="469">
        <f t="shared" si="10"/>
        <v>0</v>
      </c>
      <c r="G141" s="1472" t="s">
        <v>207</v>
      </c>
      <c r="H141" s="1473"/>
      <c r="I141" s="470"/>
      <c r="J141" s="470"/>
      <c r="K141" s="470"/>
      <c r="L141" s="470"/>
      <c r="M141" s="472">
        <f t="shared" si="12"/>
        <v>0</v>
      </c>
      <c r="N141" s="318"/>
      <c r="X141" s="309"/>
      <c r="Y141" s="309"/>
      <c r="Z141" s="309"/>
      <c r="AA141" s="310"/>
    </row>
    <row r="142" spans="1:27" s="311" customFormat="1" ht="18.75" customHeight="1">
      <c r="A142" s="476">
        <f t="shared" si="13"/>
        <v>0</v>
      </c>
      <c r="B142" s="477">
        <f t="shared" si="11"/>
        <v>0</v>
      </c>
      <c r="C142" s="478">
        <f>IF(($P$9-SUM($C$9:C141))&gt;0,$AA$9,0)</f>
        <v>0</v>
      </c>
      <c r="D142" s="479">
        <f>IF(($P$10-SUM($D$9:D141))&gt;0,$AA$10,0)</f>
        <v>0</v>
      </c>
      <c r="E142" s="480">
        <f>ROUND(((P$9-SUM(C$9:C141))*G$2/100)/12,0)+ROUND(((P$10-SUM(D$9:D141))*(G$2-P$15)/100)/12,0)</f>
        <v>0</v>
      </c>
      <c r="F142" s="481">
        <f t="shared" si="10"/>
        <v>0</v>
      </c>
      <c r="G142" s="1474"/>
      <c r="H142" s="1475"/>
      <c r="I142" s="482"/>
      <c r="J142" s="482"/>
      <c r="K142" s="482"/>
      <c r="L142" s="482"/>
      <c r="M142" s="483">
        <f t="shared" si="12"/>
        <v>0</v>
      </c>
      <c r="N142" s="318"/>
      <c r="X142" s="309"/>
      <c r="Y142" s="309"/>
      <c r="Z142" s="309"/>
      <c r="AA142" s="310"/>
    </row>
    <row r="143" spans="1:27" s="311" customFormat="1" ht="18.75" customHeight="1">
      <c r="A143" s="476">
        <f t="shared" si="13"/>
        <v>0</v>
      </c>
      <c r="B143" s="477">
        <f t="shared" si="11"/>
        <v>0</v>
      </c>
      <c r="C143" s="478">
        <f>IF(($P$9-SUM($C$9:C142))&gt;0,$AA$9,0)</f>
        <v>0</v>
      </c>
      <c r="D143" s="479">
        <f>IF(($P$10-SUM($D$9:D142))&gt;0,$AA$10,0)</f>
        <v>0</v>
      </c>
      <c r="E143" s="480">
        <f>ROUND(((P$9-SUM(C$9:C142))*G$2/100)/12,0)+ROUND(((P$10-SUM(D$9:D142))*(G$2-P$15)/100)/12,0)</f>
        <v>0</v>
      </c>
      <c r="F143" s="481">
        <f t="shared" si="10"/>
        <v>0</v>
      </c>
      <c r="G143" s="1474"/>
      <c r="H143" s="1475"/>
      <c r="I143" s="482"/>
      <c r="J143" s="482"/>
      <c r="K143" s="482"/>
      <c r="L143" s="482"/>
      <c r="M143" s="483">
        <f t="shared" si="12"/>
        <v>0</v>
      </c>
      <c r="N143" s="318"/>
      <c r="X143" s="309"/>
      <c r="Y143" s="309"/>
      <c r="Z143" s="309"/>
      <c r="AA143" s="310"/>
    </row>
    <row r="144" spans="1:27" s="311" customFormat="1" ht="18.75" customHeight="1">
      <c r="A144" s="476">
        <f t="shared" si="13"/>
        <v>0</v>
      </c>
      <c r="B144" s="477">
        <f t="shared" si="11"/>
        <v>0</v>
      </c>
      <c r="C144" s="478">
        <f>IF(($P$9-SUM($C$9:C143))&gt;0,$AA$9,0)</f>
        <v>0</v>
      </c>
      <c r="D144" s="479">
        <f>IF(($P$10-SUM($D$9:D143))&gt;0,$AA$10,0)</f>
        <v>0</v>
      </c>
      <c r="E144" s="480">
        <f>ROUND(((P$9-SUM(C$9:C143))*G$2/100)/12,0)+ROUND(((P$10-SUM(D$9:D143))*(G$2-P$15)/100)/12,0)</f>
        <v>0</v>
      </c>
      <c r="F144" s="481">
        <f t="shared" si="10"/>
        <v>0</v>
      </c>
      <c r="G144" s="1474"/>
      <c r="H144" s="1475"/>
      <c r="I144" s="482"/>
      <c r="J144" s="482"/>
      <c r="K144" s="482"/>
      <c r="L144" s="482"/>
      <c r="M144" s="483">
        <f t="shared" si="12"/>
        <v>0</v>
      </c>
      <c r="N144" s="318"/>
      <c r="X144" s="309"/>
      <c r="Y144" s="309"/>
      <c r="Z144" s="309"/>
      <c r="AA144" s="310"/>
    </row>
    <row r="145" spans="1:27" s="311" customFormat="1" ht="18.75" customHeight="1">
      <c r="A145" s="476">
        <f t="shared" si="13"/>
        <v>0</v>
      </c>
      <c r="B145" s="477">
        <f t="shared" si="11"/>
        <v>0</v>
      </c>
      <c r="C145" s="478">
        <f>IF(($P$9-SUM($C$9:C144))&gt;0,$AA$9,0)</f>
        <v>0</v>
      </c>
      <c r="D145" s="479">
        <f>IF(($P$10-SUM($D$9:D144))&gt;0,$AA$10,0)</f>
        <v>0</v>
      </c>
      <c r="E145" s="480">
        <f>ROUND(((P$9-SUM(C$9:C144))*G$2/100)/12,0)+ROUND(((P$10-SUM(D$9:D144))*(G$2-P$15)/100)/12,0)</f>
        <v>0</v>
      </c>
      <c r="F145" s="481">
        <f t="shared" si="10"/>
        <v>0</v>
      </c>
      <c r="G145" s="1474"/>
      <c r="H145" s="1475"/>
      <c r="I145" s="482"/>
      <c r="J145" s="482"/>
      <c r="K145" s="482"/>
      <c r="L145" s="482"/>
      <c r="M145" s="483">
        <f t="shared" si="12"/>
        <v>0</v>
      </c>
      <c r="N145" s="318"/>
      <c r="X145" s="309"/>
      <c r="Y145" s="309"/>
      <c r="Z145" s="309"/>
      <c r="AA145" s="310"/>
    </row>
    <row r="146" spans="1:27" s="311" customFormat="1" ht="18.75" customHeight="1">
      <c r="A146" s="476">
        <f t="shared" si="13"/>
        <v>0</v>
      </c>
      <c r="B146" s="477">
        <f t="shared" si="11"/>
        <v>0</v>
      </c>
      <c r="C146" s="478">
        <f>IF(($P$9-SUM($C$9:C145))&gt;0,$AA$9,0)</f>
        <v>0</v>
      </c>
      <c r="D146" s="479">
        <f>IF(($P$10-SUM($D$9:D145))&gt;0,$AA$10,0)</f>
        <v>0</v>
      </c>
      <c r="E146" s="480">
        <f>ROUND(((P$9-SUM(C$9:C145))*G$2/100)/12,0)+ROUND(((P$10-SUM(D$9:D145))*(G$2-P$15)/100)/12,0)</f>
        <v>0</v>
      </c>
      <c r="F146" s="481">
        <f t="shared" si="10"/>
        <v>0</v>
      </c>
      <c r="G146" s="1474"/>
      <c r="H146" s="1475"/>
      <c r="I146" s="482"/>
      <c r="J146" s="482"/>
      <c r="K146" s="482"/>
      <c r="L146" s="482"/>
      <c r="M146" s="483">
        <f t="shared" si="12"/>
        <v>0</v>
      </c>
      <c r="N146" s="318"/>
      <c r="X146" s="309"/>
      <c r="Y146" s="309"/>
      <c r="Z146" s="309"/>
      <c r="AA146" s="310"/>
    </row>
    <row r="147" spans="1:27" s="311" customFormat="1" ht="18.75" customHeight="1">
      <c r="A147" s="476">
        <f t="shared" si="13"/>
        <v>0</v>
      </c>
      <c r="B147" s="477">
        <f t="shared" si="11"/>
        <v>0</v>
      </c>
      <c r="C147" s="478">
        <f>IF(($P$9-SUM($C$9:C146))&gt;0,$AA$9,0)</f>
        <v>0</v>
      </c>
      <c r="D147" s="479">
        <f>IF(($P$10-SUM($D$9:D146))&gt;0,$AA$10,0)</f>
        <v>0</v>
      </c>
      <c r="E147" s="480">
        <f>ROUND(((P$9-SUM(C$9:C146))*G$2/100)/12,0)+ROUND(((P$10-SUM(D$9:D146))*(G$2-P$15)/100)/12,0)</f>
        <v>0</v>
      </c>
      <c r="F147" s="481">
        <f t="shared" si="10"/>
        <v>0</v>
      </c>
      <c r="G147" s="1474"/>
      <c r="H147" s="1475"/>
      <c r="I147" s="482"/>
      <c r="J147" s="482"/>
      <c r="K147" s="482"/>
      <c r="L147" s="482"/>
      <c r="M147" s="483">
        <f t="shared" si="12"/>
        <v>0</v>
      </c>
      <c r="N147" s="318"/>
      <c r="X147" s="309"/>
      <c r="Y147" s="309"/>
      <c r="Z147" s="309"/>
      <c r="AA147" s="310"/>
    </row>
    <row r="148" spans="1:27" s="311" customFormat="1" ht="18.75" customHeight="1">
      <c r="A148" s="476">
        <f t="shared" si="13"/>
        <v>0</v>
      </c>
      <c r="B148" s="477">
        <f t="shared" si="11"/>
        <v>0</v>
      </c>
      <c r="C148" s="478">
        <f>IF(($P$9-SUM($C$9:C147))&gt;0,$AA$9,0)</f>
        <v>0</v>
      </c>
      <c r="D148" s="479">
        <f>IF(($P$10-SUM($D$9:D147))&gt;0,$AA$10,0)</f>
        <v>0</v>
      </c>
      <c r="E148" s="480">
        <f>ROUND(((P$9-SUM(C$9:C147))*G$2/100)/12,0)+ROUND(((P$10-SUM(D$9:D147))*(G$2-P$15)/100)/12,0)</f>
        <v>0</v>
      </c>
      <c r="F148" s="481">
        <f t="shared" si="10"/>
        <v>0</v>
      </c>
      <c r="G148" s="1474"/>
      <c r="H148" s="1475"/>
      <c r="I148" s="482"/>
      <c r="J148" s="482"/>
      <c r="K148" s="482"/>
      <c r="L148" s="482"/>
      <c r="M148" s="483">
        <f t="shared" si="12"/>
        <v>0</v>
      </c>
      <c r="N148" s="318"/>
      <c r="X148" s="309"/>
      <c r="Y148" s="309"/>
      <c r="Z148" s="309"/>
      <c r="AA148" s="310"/>
    </row>
    <row r="149" spans="1:27" s="311" customFormat="1" ht="18.75" customHeight="1">
      <c r="A149" s="476">
        <f t="shared" si="13"/>
        <v>0</v>
      </c>
      <c r="B149" s="477">
        <f t="shared" si="11"/>
        <v>0</v>
      </c>
      <c r="C149" s="478">
        <f>IF(($P$9-SUM($C$9:C148))&gt;0,$AA$9,0)</f>
        <v>0</v>
      </c>
      <c r="D149" s="479">
        <f>IF(($P$10-SUM($D$9:D148))&gt;0,$AA$10,0)</f>
        <v>0</v>
      </c>
      <c r="E149" s="480">
        <f>ROUND(((P$9-SUM(C$9:C148))*G$2/100)/12,0)+ROUND(((P$10-SUM(D$9:D148))*(G$2-P$15)/100)/12,0)</f>
        <v>0</v>
      </c>
      <c r="F149" s="481">
        <f t="shared" si="10"/>
        <v>0</v>
      </c>
      <c r="G149" s="1474"/>
      <c r="H149" s="1475"/>
      <c r="I149" s="482"/>
      <c r="J149" s="482"/>
      <c r="K149" s="482"/>
      <c r="L149" s="482"/>
      <c r="M149" s="483">
        <f t="shared" si="12"/>
        <v>0</v>
      </c>
      <c r="N149" s="318"/>
      <c r="X149" s="309"/>
      <c r="Y149" s="309"/>
      <c r="Z149" s="309"/>
      <c r="AA149" s="310"/>
    </row>
    <row r="150" spans="1:27" s="311" customFormat="1" ht="18.75" customHeight="1">
      <c r="A150" s="476">
        <f t="shared" si="13"/>
        <v>0</v>
      </c>
      <c r="B150" s="477">
        <f t="shared" si="11"/>
        <v>0</v>
      </c>
      <c r="C150" s="478">
        <f>IF(($P$9-SUM($C$9:C149))&gt;0,$AA$9,0)</f>
        <v>0</v>
      </c>
      <c r="D150" s="479">
        <f>IF(($P$10-SUM($D$9:D149))&gt;0,$AA$10,0)</f>
        <v>0</v>
      </c>
      <c r="E150" s="480">
        <f>ROUND(((P$9-SUM(C$9:C149))*G$2/100)/12,0)+ROUND(((P$10-SUM(D$9:D149))*(G$2-P$15)/100)/12,0)</f>
        <v>0</v>
      </c>
      <c r="F150" s="481">
        <f t="shared" si="10"/>
        <v>0</v>
      </c>
      <c r="G150" s="489" t="s">
        <v>165</v>
      </c>
      <c r="H150" s="517">
        <f>IF(P$13&gt;1,"未定",SUM(F141:F152))</f>
        <v>0</v>
      </c>
      <c r="I150" s="482"/>
      <c r="J150" s="482"/>
      <c r="K150" s="482"/>
      <c r="L150" s="482"/>
      <c r="M150" s="483">
        <f t="shared" si="12"/>
        <v>0</v>
      </c>
      <c r="N150" s="318"/>
      <c r="X150" s="309"/>
      <c r="Y150" s="309"/>
      <c r="Z150" s="309"/>
      <c r="AA150" s="310"/>
    </row>
    <row r="151" spans="1:27" s="311" customFormat="1" ht="18.75" customHeight="1">
      <c r="A151" s="476">
        <f t="shared" si="13"/>
        <v>0</v>
      </c>
      <c r="B151" s="477">
        <f t="shared" si="11"/>
        <v>0</v>
      </c>
      <c r="C151" s="478">
        <f>IF(($P$9-SUM($C$9:C150))&gt;0,$AA$9,0)</f>
        <v>0</v>
      </c>
      <c r="D151" s="479">
        <f>IF(($P$10-SUM($D$9:D150))&gt;0,$AA$10,0)</f>
        <v>0</v>
      </c>
      <c r="E151" s="480">
        <f>ROUND(((P$9-SUM(C$9:C150))*G$2/100)/12,0)+ROUND(((P$10-SUM(D$9:D150))*(G$2-P$15)/100)/12,0)</f>
        <v>0</v>
      </c>
      <c r="F151" s="481">
        <f t="shared" si="10"/>
        <v>0</v>
      </c>
      <c r="G151" s="491" t="s">
        <v>187</v>
      </c>
      <c r="H151" s="492">
        <f>SUM(B141:B152)</f>
        <v>0</v>
      </c>
      <c r="I151" s="482"/>
      <c r="J151" s="482"/>
      <c r="K151" s="482"/>
      <c r="L151" s="482"/>
      <c r="M151" s="483">
        <f t="shared" si="12"/>
        <v>0</v>
      </c>
      <c r="N151" s="318"/>
      <c r="X151" s="309"/>
      <c r="Y151" s="309"/>
      <c r="Z151" s="309"/>
      <c r="AA151" s="310"/>
    </row>
    <row r="152" spans="1:27" s="311" customFormat="1" ht="18.75" customHeight="1">
      <c r="A152" s="494">
        <f t="shared" si="13"/>
        <v>0</v>
      </c>
      <c r="B152" s="495">
        <f t="shared" si="11"/>
        <v>0</v>
      </c>
      <c r="C152" s="496">
        <f>IF(($P$9-SUM($C$9:C151))&gt;0,$AA$9,0)</f>
        <v>0</v>
      </c>
      <c r="D152" s="497">
        <f>IF(($P$10-SUM($D$9:D151))&gt;0,$AA$10,0)</f>
        <v>0</v>
      </c>
      <c r="E152" s="498">
        <f>ROUND(((P$9-SUM(C$9:C151))*G$2/100)/12,0)+ROUND(((P$10-SUM(D$9:D151))*(G$2-P$15)/100)/12,0)</f>
        <v>0</v>
      </c>
      <c r="F152" s="499">
        <f t="shared" si="10"/>
        <v>0</v>
      </c>
      <c r="G152" s="500" t="s">
        <v>189</v>
      </c>
      <c r="H152" s="501">
        <f>IF(P$13&gt;1,"未定",SUM(E141:E152))</f>
        <v>0</v>
      </c>
      <c r="I152" s="502"/>
      <c r="J152" s="502"/>
      <c r="K152" s="502"/>
      <c r="L152" s="502"/>
      <c r="M152" s="503">
        <f t="shared" si="12"/>
        <v>0</v>
      </c>
      <c r="N152" s="318"/>
      <c r="X152" s="309"/>
      <c r="Y152" s="309"/>
      <c r="Z152" s="309"/>
      <c r="AA152" s="310"/>
    </row>
    <row r="153" spans="1:27" s="311" customFormat="1" ht="18.75" customHeight="1">
      <c r="A153" s="464">
        <f t="shared" si="13"/>
        <v>0</v>
      </c>
      <c r="B153" s="465">
        <f t="shared" si="11"/>
        <v>0</v>
      </c>
      <c r="C153" s="466">
        <f>IF(($P$9-SUM($C$9:C152))&gt;0,$AA$9,0)</f>
        <v>0</v>
      </c>
      <c r="D153" s="467">
        <f>IF(($P$10-SUM($D$9:D152))&gt;0,$AA$10,0)</f>
        <v>0</v>
      </c>
      <c r="E153" s="507">
        <f>ROUND(((P$9-SUM(C$9:C152))*G$2/100)/12,0)+ROUND(((P$10-SUM(D$9:D152))*(G$2-P$15)/100)/12,0)</f>
        <v>0</v>
      </c>
      <c r="F153" s="469">
        <f t="shared" si="10"/>
        <v>0</v>
      </c>
      <c r="G153" s="1472" t="s">
        <v>208</v>
      </c>
      <c r="H153" s="1473"/>
      <c r="I153" s="470"/>
      <c r="J153" s="470"/>
      <c r="K153" s="470"/>
      <c r="L153" s="470"/>
      <c r="M153" s="472">
        <f t="shared" si="12"/>
        <v>0</v>
      </c>
      <c r="N153" s="318"/>
      <c r="X153" s="309"/>
      <c r="Y153" s="309"/>
      <c r="Z153" s="309"/>
      <c r="AA153" s="310"/>
    </row>
    <row r="154" spans="1:27" s="311" customFormat="1" ht="18.75" customHeight="1">
      <c r="A154" s="476">
        <f t="shared" si="13"/>
        <v>0</v>
      </c>
      <c r="B154" s="477">
        <f t="shared" si="11"/>
        <v>0</v>
      </c>
      <c r="C154" s="478">
        <f>IF(($P$9-SUM($C$9:C153))&gt;0,$AA$9,0)</f>
        <v>0</v>
      </c>
      <c r="D154" s="479">
        <f>IF(($P$10-SUM($D$9:D153))&gt;0,$AA$10,0)</f>
        <v>0</v>
      </c>
      <c r="E154" s="480">
        <f>ROUND(((P$9-SUM(C$9:C153))*G$2/100)/12,0)+ROUND(((P$10-SUM(D$9:D153))*(G$2-P$15)/100)/12,0)</f>
        <v>0</v>
      </c>
      <c r="F154" s="481">
        <f t="shared" si="10"/>
        <v>0</v>
      </c>
      <c r="G154" s="1474"/>
      <c r="H154" s="1475"/>
      <c r="I154" s="482"/>
      <c r="J154" s="482"/>
      <c r="K154" s="482"/>
      <c r="L154" s="482"/>
      <c r="M154" s="483">
        <f t="shared" si="12"/>
        <v>0</v>
      </c>
      <c r="N154" s="318"/>
      <c r="X154" s="309"/>
      <c r="Y154" s="309"/>
      <c r="Z154" s="309"/>
      <c r="AA154" s="310"/>
    </row>
    <row r="155" spans="1:27" s="311" customFormat="1" ht="18.75" customHeight="1">
      <c r="A155" s="476">
        <f t="shared" si="13"/>
        <v>0</v>
      </c>
      <c r="B155" s="477">
        <f t="shared" si="11"/>
        <v>0</v>
      </c>
      <c r="C155" s="478">
        <f>IF(($P$9-SUM($C$9:C154))&gt;0,$AA$9,0)</f>
        <v>0</v>
      </c>
      <c r="D155" s="479">
        <f>IF(($P$10-SUM($D$9:D154))&gt;0,$AA$10,0)</f>
        <v>0</v>
      </c>
      <c r="E155" s="480">
        <f>ROUND(((P$9-SUM(C$9:C154))*G$2/100)/12,0)+ROUND(((P$10-SUM(D$9:D154))*(G$2-P$15)/100)/12,0)</f>
        <v>0</v>
      </c>
      <c r="F155" s="481">
        <f t="shared" si="10"/>
        <v>0</v>
      </c>
      <c r="G155" s="1474"/>
      <c r="H155" s="1475"/>
      <c r="I155" s="482"/>
      <c r="J155" s="482"/>
      <c r="K155" s="482"/>
      <c r="L155" s="482"/>
      <c r="M155" s="483">
        <f t="shared" si="12"/>
        <v>0</v>
      </c>
      <c r="N155" s="318"/>
      <c r="X155" s="309"/>
      <c r="Y155" s="309"/>
      <c r="Z155" s="309"/>
      <c r="AA155" s="310"/>
    </row>
    <row r="156" spans="1:27" s="311" customFormat="1" ht="18.75" customHeight="1">
      <c r="A156" s="476">
        <f t="shared" si="13"/>
        <v>0</v>
      </c>
      <c r="B156" s="477">
        <f t="shared" si="11"/>
        <v>0</v>
      </c>
      <c r="C156" s="478">
        <f>IF(($P$9-SUM($C$9:C155))&gt;0,$AA$9,0)</f>
        <v>0</v>
      </c>
      <c r="D156" s="479">
        <f>IF(($P$10-SUM($D$9:D155))&gt;0,$AA$10,0)</f>
        <v>0</v>
      </c>
      <c r="E156" s="480">
        <f>ROUND(((P$9-SUM(C$9:C155))*G$2/100)/12,0)+ROUND(((P$10-SUM(D$9:D155))*(G$2-P$15)/100)/12,0)</f>
        <v>0</v>
      </c>
      <c r="F156" s="481">
        <f t="shared" si="10"/>
        <v>0</v>
      </c>
      <c r="G156" s="1474"/>
      <c r="H156" s="1475"/>
      <c r="I156" s="482"/>
      <c r="J156" s="482"/>
      <c r="K156" s="482"/>
      <c r="L156" s="482"/>
      <c r="M156" s="483">
        <f t="shared" si="12"/>
        <v>0</v>
      </c>
      <c r="N156" s="318"/>
      <c r="X156" s="309"/>
      <c r="Y156" s="309"/>
      <c r="Z156" s="309"/>
      <c r="AA156" s="310"/>
    </row>
    <row r="157" spans="1:27" s="311" customFormat="1" ht="18.75" customHeight="1">
      <c r="A157" s="476">
        <f t="shared" si="13"/>
        <v>0</v>
      </c>
      <c r="B157" s="477">
        <f t="shared" si="11"/>
        <v>0</v>
      </c>
      <c r="C157" s="478">
        <f>IF(($P$9-SUM($C$9:C156))&gt;0,$AA$9,0)</f>
        <v>0</v>
      </c>
      <c r="D157" s="479">
        <f>IF(($P$10-SUM($D$9:D156))&gt;0,$AA$10,0)</f>
        <v>0</v>
      </c>
      <c r="E157" s="480">
        <f>ROUND(((P$9-SUM(C$9:C156))*G$2/100)/12,0)+ROUND(((P$10-SUM(D$9:D156))*(G$2-P$15)/100)/12,0)</f>
        <v>0</v>
      </c>
      <c r="F157" s="481">
        <f t="shared" si="10"/>
        <v>0</v>
      </c>
      <c r="G157" s="1474"/>
      <c r="H157" s="1475"/>
      <c r="I157" s="482"/>
      <c r="J157" s="482"/>
      <c r="K157" s="482"/>
      <c r="L157" s="482"/>
      <c r="M157" s="483">
        <f t="shared" si="12"/>
        <v>0</v>
      </c>
      <c r="N157" s="318"/>
      <c r="X157" s="309"/>
      <c r="Y157" s="309"/>
      <c r="Z157" s="309"/>
      <c r="AA157" s="310"/>
    </row>
    <row r="158" spans="1:27" s="311" customFormat="1" ht="18.75" customHeight="1">
      <c r="A158" s="476">
        <f t="shared" si="13"/>
        <v>0</v>
      </c>
      <c r="B158" s="477">
        <f t="shared" si="11"/>
        <v>0</v>
      </c>
      <c r="C158" s="478">
        <f>IF(($P$9-SUM($C$9:C157))&gt;0,$AA$9,0)</f>
        <v>0</v>
      </c>
      <c r="D158" s="479">
        <f>IF(($P$10-SUM($D$9:D157))&gt;0,$AA$10,0)</f>
        <v>0</v>
      </c>
      <c r="E158" s="480">
        <f>ROUND(((P$9-SUM(C$9:C157))*G$2/100)/12,0)+ROUND(((P$10-SUM(D$9:D157))*(G$2-P$15)/100)/12,0)</f>
        <v>0</v>
      </c>
      <c r="F158" s="481">
        <f t="shared" si="10"/>
        <v>0</v>
      </c>
      <c r="G158" s="1474"/>
      <c r="H158" s="1475"/>
      <c r="I158" s="482"/>
      <c r="J158" s="482"/>
      <c r="K158" s="482"/>
      <c r="L158" s="482"/>
      <c r="M158" s="483">
        <f t="shared" si="12"/>
        <v>0</v>
      </c>
      <c r="N158" s="318"/>
      <c r="X158" s="309"/>
      <c r="Y158" s="309"/>
      <c r="Z158" s="309"/>
      <c r="AA158" s="310"/>
    </row>
    <row r="159" spans="1:27" s="311" customFormat="1" ht="18.75" customHeight="1">
      <c r="A159" s="476">
        <f t="shared" si="13"/>
        <v>0</v>
      </c>
      <c r="B159" s="477">
        <f t="shared" si="11"/>
        <v>0</v>
      </c>
      <c r="C159" s="478">
        <f>IF(($P$9-SUM($C$9:C158))&gt;0,$AA$9,0)</f>
        <v>0</v>
      </c>
      <c r="D159" s="479">
        <f>IF(($P$10-SUM($D$9:D158))&gt;0,$AA$10,0)</f>
        <v>0</v>
      </c>
      <c r="E159" s="480">
        <f>ROUND(((P$9-SUM(C$9:C158))*G$2/100)/12,0)+ROUND(((P$10-SUM(D$9:D158))*(G$2-P$15)/100)/12,0)</f>
        <v>0</v>
      </c>
      <c r="F159" s="481">
        <f t="shared" si="10"/>
        <v>0</v>
      </c>
      <c r="G159" s="1474"/>
      <c r="H159" s="1475"/>
      <c r="I159" s="482"/>
      <c r="J159" s="482"/>
      <c r="K159" s="482"/>
      <c r="L159" s="482"/>
      <c r="M159" s="483">
        <f t="shared" si="12"/>
        <v>0</v>
      </c>
      <c r="N159" s="318"/>
      <c r="X159" s="309"/>
      <c r="Y159" s="309"/>
      <c r="Z159" s="309"/>
      <c r="AA159" s="310"/>
    </row>
    <row r="160" spans="1:27" s="311" customFormat="1" ht="18.75" customHeight="1">
      <c r="A160" s="476">
        <f t="shared" si="13"/>
        <v>0</v>
      </c>
      <c r="B160" s="477">
        <f t="shared" si="11"/>
        <v>0</v>
      </c>
      <c r="C160" s="478">
        <f>IF(($P$9-SUM($C$9:C159))&gt;0,$AA$9,0)</f>
        <v>0</v>
      </c>
      <c r="D160" s="479">
        <f>IF(($P$10-SUM($D$9:D159))&gt;0,$AA$10,0)</f>
        <v>0</v>
      </c>
      <c r="E160" s="480">
        <f>ROUND(((P$9-SUM(C$9:C159))*G$2/100)/12,0)+ROUND(((P$10-SUM(D$9:D159))*(G$2-P$15)/100)/12,0)</f>
        <v>0</v>
      </c>
      <c r="F160" s="481">
        <f t="shared" si="10"/>
        <v>0</v>
      </c>
      <c r="G160" s="1474"/>
      <c r="H160" s="1475"/>
      <c r="I160" s="482"/>
      <c r="J160" s="482"/>
      <c r="K160" s="482"/>
      <c r="L160" s="482"/>
      <c r="M160" s="483">
        <f t="shared" si="12"/>
        <v>0</v>
      </c>
      <c r="N160" s="318"/>
      <c r="X160" s="309"/>
      <c r="Y160" s="309"/>
      <c r="Z160" s="309"/>
      <c r="AA160" s="310"/>
    </row>
    <row r="161" spans="1:27" s="311" customFormat="1" ht="18.75" customHeight="1">
      <c r="A161" s="476">
        <f t="shared" si="13"/>
        <v>0</v>
      </c>
      <c r="B161" s="477">
        <f t="shared" si="11"/>
        <v>0</v>
      </c>
      <c r="C161" s="478">
        <f>IF(($P$9-SUM($C$9:C160))&gt;0,$AA$9,0)</f>
        <v>0</v>
      </c>
      <c r="D161" s="479">
        <f>IF(($P$10-SUM($D$9:D160))&gt;0,$AA$10,0)</f>
        <v>0</v>
      </c>
      <c r="E161" s="480">
        <f>ROUND(((P$9-SUM(C$9:C160))*G$2/100)/12,0)+ROUND(((P$10-SUM(D$9:D160))*(G$2-P$15)/100)/12,0)</f>
        <v>0</v>
      </c>
      <c r="F161" s="481">
        <f t="shared" si="10"/>
        <v>0</v>
      </c>
      <c r="G161" s="1474"/>
      <c r="H161" s="1475"/>
      <c r="I161" s="482"/>
      <c r="J161" s="482"/>
      <c r="K161" s="482"/>
      <c r="L161" s="482"/>
      <c r="M161" s="483">
        <f t="shared" si="12"/>
        <v>0</v>
      </c>
      <c r="N161" s="318"/>
      <c r="X161" s="309"/>
      <c r="Y161" s="309"/>
      <c r="Z161" s="309"/>
      <c r="AA161" s="310"/>
    </row>
    <row r="162" spans="1:27" s="311" customFormat="1" ht="18.75" customHeight="1">
      <c r="A162" s="476">
        <f t="shared" si="13"/>
        <v>0</v>
      </c>
      <c r="B162" s="477">
        <f t="shared" si="11"/>
        <v>0</v>
      </c>
      <c r="C162" s="478">
        <f>IF(($P$9-SUM($C$9:C161))&gt;0,$AA$9,0)</f>
        <v>0</v>
      </c>
      <c r="D162" s="479">
        <f>IF(($P$10-SUM($D$9:D161))&gt;0,$AA$10,0)</f>
        <v>0</v>
      </c>
      <c r="E162" s="480">
        <f>ROUND(((P$9-SUM(C$9:C161))*G$2/100)/12,0)+ROUND(((P$10-SUM(D$9:D161))*(G$2-P$15)/100)/12,0)</f>
        <v>0</v>
      </c>
      <c r="F162" s="481">
        <f t="shared" si="10"/>
        <v>0</v>
      </c>
      <c r="G162" s="489" t="s">
        <v>165</v>
      </c>
      <c r="H162" s="517">
        <f>IF(P$13&gt;1,"未定",SUM(F153:F164))</f>
        <v>0</v>
      </c>
      <c r="I162" s="482"/>
      <c r="J162" s="482"/>
      <c r="K162" s="482"/>
      <c r="L162" s="482"/>
      <c r="M162" s="483">
        <f t="shared" si="12"/>
        <v>0</v>
      </c>
      <c r="N162" s="318"/>
      <c r="X162" s="309"/>
      <c r="Y162" s="309"/>
      <c r="Z162" s="309"/>
      <c r="AA162" s="310"/>
    </row>
    <row r="163" spans="1:27" s="311" customFormat="1" ht="18.75" customHeight="1">
      <c r="A163" s="476">
        <f t="shared" si="13"/>
        <v>0</v>
      </c>
      <c r="B163" s="477">
        <f t="shared" si="11"/>
        <v>0</v>
      </c>
      <c r="C163" s="478">
        <f>IF(($P$9-SUM($C$9:C162))&gt;0,$AA$9,0)</f>
        <v>0</v>
      </c>
      <c r="D163" s="479">
        <f>IF(($P$10-SUM($D$9:D162))&gt;0,$AA$10,0)</f>
        <v>0</v>
      </c>
      <c r="E163" s="480">
        <f>ROUND(((P$9-SUM(C$9:C162))*G$2/100)/12,0)+ROUND(((P$10-SUM(D$9:D162))*(G$2-P$15)/100)/12,0)</f>
        <v>0</v>
      </c>
      <c r="F163" s="481">
        <f t="shared" si="10"/>
        <v>0</v>
      </c>
      <c r="G163" s="491" t="s">
        <v>187</v>
      </c>
      <c r="H163" s="492">
        <f>SUM(B153:B164)</f>
        <v>0</v>
      </c>
      <c r="I163" s="482"/>
      <c r="J163" s="482"/>
      <c r="K163" s="482"/>
      <c r="L163" s="482"/>
      <c r="M163" s="483">
        <f t="shared" si="12"/>
        <v>0</v>
      </c>
      <c r="N163" s="318"/>
      <c r="X163" s="309"/>
      <c r="Y163" s="309"/>
      <c r="Z163" s="309"/>
      <c r="AA163" s="310"/>
    </row>
    <row r="164" spans="1:27" s="311" customFormat="1" ht="18.75" customHeight="1">
      <c r="A164" s="494">
        <f t="shared" si="13"/>
        <v>0</v>
      </c>
      <c r="B164" s="495">
        <f t="shared" si="11"/>
        <v>0</v>
      </c>
      <c r="C164" s="496">
        <f>IF(($P$9-SUM($C$9:C163))&gt;0,$AA$9,0)</f>
        <v>0</v>
      </c>
      <c r="D164" s="497">
        <f>IF(($P$10-SUM($D$9:D163))&gt;0,$AA$10,0)</f>
        <v>0</v>
      </c>
      <c r="E164" s="498">
        <f>ROUND(((P$9-SUM(C$9:C163))*G$2/100)/12,0)+ROUND(((P$10-SUM(D$9:D163))*(G$2-P$15)/100)/12,0)</f>
        <v>0</v>
      </c>
      <c r="F164" s="499">
        <f t="shared" si="10"/>
        <v>0</v>
      </c>
      <c r="G164" s="500" t="s">
        <v>189</v>
      </c>
      <c r="H164" s="501">
        <f>IF(P$13&gt;1,"未定",SUM(E153:E164))</f>
        <v>0</v>
      </c>
      <c r="I164" s="502"/>
      <c r="J164" s="502"/>
      <c r="K164" s="502"/>
      <c r="L164" s="502"/>
      <c r="M164" s="503">
        <f t="shared" si="12"/>
        <v>0</v>
      </c>
      <c r="N164" s="318"/>
      <c r="X164" s="309"/>
      <c r="Y164" s="309"/>
      <c r="Z164" s="309"/>
      <c r="AA164" s="310"/>
    </row>
    <row r="165" spans="1:27" s="311" customFormat="1" ht="18.75" customHeight="1">
      <c r="A165" s="464">
        <f t="shared" si="13"/>
        <v>0</v>
      </c>
      <c r="B165" s="465">
        <f t="shared" si="11"/>
        <v>0</v>
      </c>
      <c r="C165" s="466">
        <f>IF(($P$9-SUM($C$9:C164))&gt;0,$AA$9,0)</f>
        <v>0</v>
      </c>
      <c r="D165" s="467">
        <f>IF(($P$10-SUM($D$9:D164))&gt;0,$AA$10,0)</f>
        <v>0</v>
      </c>
      <c r="E165" s="507">
        <f>ROUND(((P$9-SUM(C$9:C164))*G$2/100)/12,0)+ROUND(((P$10-SUM(D$9:D164))*(G$2-P$15)/100)/12,0)</f>
        <v>0</v>
      </c>
      <c r="F165" s="469">
        <f t="shared" si="10"/>
        <v>0</v>
      </c>
      <c r="G165" s="1472" t="s">
        <v>209</v>
      </c>
      <c r="H165" s="1473"/>
      <c r="I165" s="470"/>
      <c r="J165" s="470"/>
      <c r="K165" s="470"/>
      <c r="L165" s="470"/>
      <c r="M165" s="472">
        <f t="shared" si="12"/>
        <v>0</v>
      </c>
      <c r="N165" s="318"/>
      <c r="X165" s="309"/>
      <c r="Y165" s="309"/>
      <c r="Z165" s="309"/>
      <c r="AA165" s="310"/>
    </row>
    <row r="166" spans="1:27" s="311" customFormat="1" ht="18.75" customHeight="1">
      <c r="A166" s="476">
        <f t="shared" si="13"/>
        <v>0</v>
      </c>
      <c r="B166" s="477">
        <f t="shared" si="11"/>
        <v>0</v>
      </c>
      <c r="C166" s="478">
        <f>IF(($P$9-SUM($C$9:C165))&gt;0,$AA$9,0)</f>
        <v>0</v>
      </c>
      <c r="D166" s="479">
        <f>IF(($P$10-SUM($D$9:D165))&gt;0,$AA$10,0)</f>
        <v>0</v>
      </c>
      <c r="E166" s="480">
        <f>ROUND(((P$9-SUM(C$9:C165))*G$2/100)/12,0)+ROUND(((P$10-SUM(D$9:D165))*(G$2-P$15)/100)/12,0)</f>
        <v>0</v>
      </c>
      <c r="F166" s="481">
        <f t="shared" si="10"/>
        <v>0</v>
      </c>
      <c r="G166" s="1474"/>
      <c r="H166" s="1475"/>
      <c r="I166" s="482"/>
      <c r="J166" s="482"/>
      <c r="K166" s="482"/>
      <c r="L166" s="482"/>
      <c r="M166" s="483">
        <f t="shared" si="12"/>
        <v>0</v>
      </c>
      <c r="N166" s="318"/>
      <c r="X166" s="309"/>
      <c r="Y166" s="309"/>
      <c r="Z166" s="309"/>
      <c r="AA166" s="310"/>
    </row>
    <row r="167" spans="1:27" s="311" customFormat="1" ht="18.75" customHeight="1">
      <c r="A167" s="476">
        <f t="shared" si="13"/>
        <v>0</v>
      </c>
      <c r="B167" s="477">
        <f t="shared" si="11"/>
        <v>0</v>
      </c>
      <c r="C167" s="478">
        <f>IF(($P$9-SUM($C$9:C166))&gt;0,$AA$9,0)</f>
        <v>0</v>
      </c>
      <c r="D167" s="479">
        <f>IF(($P$10-SUM($D$9:D166))&gt;0,$AA$10,0)</f>
        <v>0</v>
      </c>
      <c r="E167" s="480">
        <f>ROUND(((P$9-SUM(C$9:C166))*G$2/100)/12,0)+ROUND(((P$10-SUM(D$9:D166))*(G$2-P$15)/100)/12,0)</f>
        <v>0</v>
      </c>
      <c r="F167" s="481">
        <f t="shared" si="10"/>
        <v>0</v>
      </c>
      <c r="G167" s="1474"/>
      <c r="H167" s="1475"/>
      <c r="I167" s="482"/>
      <c r="J167" s="482"/>
      <c r="K167" s="482"/>
      <c r="L167" s="482"/>
      <c r="M167" s="483">
        <f t="shared" si="12"/>
        <v>0</v>
      </c>
      <c r="N167" s="318"/>
      <c r="X167" s="309"/>
      <c r="Y167" s="309"/>
      <c r="Z167" s="309"/>
      <c r="AA167" s="310"/>
    </row>
    <row r="168" spans="1:27" s="311" customFormat="1" ht="18.75" customHeight="1">
      <c r="A168" s="476">
        <f t="shared" si="13"/>
        <v>0</v>
      </c>
      <c r="B168" s="477">
        <f t="shared" si="11"/>
        <v>0</v>
      </c>
      <c r="C168" s="478">
        <f>IF(($P$9-SUM($C$9:C167))&gt;0,$AA$9,0)</f>
        <v>0</v>
      </c>
      <c r="D168" s="479">
        <f>IF(($P$10-SUM($D$9:D167))&gt;0,$AA$10,0)</f>
        <v>0</v>
      </c>
      <c r="E168" s="480">
        <f>ROUND(((P$9-SUM(C$9:C167))*G$2/100)/12,0)+ROUND(((P$10-SUM(D$9:D167))*(G$2-P$15)/100)/12,0)</f>
        <v>0</v>
      </c>
      <c r="F168" s="481">
        <f t="shared" si="10"/>
        <v>0</v>
      </c>
      <c r="G168" s="1474"/>
      <c r="H168" s="1475"/>
      <c r="I168" s="482"/>
      <c r="J168" s="482"/>
      <c r="K168" s="482"/>
      <c r="L168" s="482"/>
      <c r="M168" s="483">
        <f t="shared" si="12"/>
        <v>0</v>
      </c>
      <c r="N168" s="318"/>
      <c r="X168" s="309"/>
      <c r="Y168" s="309"/>
      <c r="Z168" s="309"/>
      <c r="AA168" s="310"/>
    </row>
    <row r="169" spans="1:27" s="311" customFormat="1" ht="18.75" customHeight="1">
      <c r="A169" s="476">
        <f t="shared" si="13"/>
        <v>0</v>
      </c>
      <c r="B169" s="477">
        <f t="shared" si="11"/>
        <v>0</v>
      </c>
      <c r="C169" s="478">
        <f>IF(($P$9-SUM($C$9:C168))&gt;0,$AA$9,0)</f>
        <v>0</v>
      </c>
      <c r="D169" s="479">
        <f>IF(($P$10-SUM($D$9:D168))&gt;0,$AA$10,0)</f>
        <v>0</v>
      </c>
      <c r="E169" s="480">
        <f>ROUND(((P$9-SUM(C$9:C168))*G$2/100)/12,0)+ROUND(((P$10-SUM(D$9:D168))*(G$2-P$15)/100)/12,0)</f>
        <v>0</v>
      </c>
      <c r="F169" s="481">
        <f t="shared" si="10"/>
        <v>0</v>
      </c>
      <c r="G169" s="1474"/>
      <c r="H169" s="1475"/>
      <c r="I169" s="482"/>
      <c r="J169" s="482"/>
      <c r="K169" s="482"/>
      <c r="L169" s="482"/>
      <c r="M169" s="483">
        <f t="shared" si="12"/>
        <v>0</v>
      </c>
      <c r="N169" s="318"/>
      <c r="X169" s="309"/>
      <c r="Y169" s="309"/>
      <c r="Z169" s="309"/>
      <c r="AA169" s="310"/>
    </row>
    <row r="170" spans="1:27" s="311" customFormat="1" ht="18.75" customHeight="1">
      <c r="A170" s="476">
        <f t="shared" si="13"/>
        <v>0</v>
      </c>
      <c r="B170" s="477">
        <f t="shared" si="11"/>
        <v>0</v>
      </c>
      <c r="C170" s="478">
        <f>IF(($P$9-SUM($C$9:C169))&gt;0,$AA$9,0)</f>
        <v>0</v>
      </c>
      <c r="D170" s="479">
        <f>IF(($P$10-SUM($D$9:D169))&gt;0,$AA$10,0)</f>
        <v>0</v>
      </c>
      <c r="E170" s="480">
        <f>ROUND(((P$9-SUM(C$9:C169))*G$2/100)/12,0)+ROUND(((P$10-SUM(D$9:D169))*(G$2-P$15)/100)/12,0)</f>
        <v>0</v>
      </c>
      <c r="F170" s="481">
        <f t="shared" si="10"/>
        <v>0</v>
      </c>
      <c r="G170" s="1474"/>
      <c r="H170" s="1475"/>
      <c r="I170" s="482"/>
      <c r="J170" s="482"/>
      <c r="K170" s="482"/>
      <c r="L170" s="482"/>
      <c r="M170" s="483">
        <f t="shared" si="12"/>
        <v>0</v>
      </c>
      <c r="N170" s="318"/>
      <c r="X170" s="309"/>
      <c r="Y170" s="309"/>
      <c r="Z170" s="309"/>
      <c r="AA170" s="310"/>
    </row>
    <row r="171" spans="1:27" s="311" customFormat="1" ht="18.75" customHeight="1">
      <c r="A171" s="476">
        <f t="shared" si="13"/>
        <v>0</v>
      </c>
      <c r="B171" s="477">
        <f t="shared" si="11"/>
        <v>0</v>
      </c>
      <c r="C171" s="478">
        <f>IF(($P$9-SUM($C$9:C170))&gt;0,$AA$9,0)</f>
        <v>0</v>
      </c>
      <c r="D171" s="479">
        <f>IF(($P$10-SUM($D$9:D170))&gt;0,$AA$10,0)</f>
        <v>0</v>
      </c>
      <c r="E171" s="480">
        <f>ROUND(((P$9-SUM(C$9:C170))*G$2/100)/12,0)+ROUND(((P$10-SUM(D$9:D170))*(G$2-P$15)/100)/12,0)</f>
        <v>0</v>
      </c>
      <c r="F171" s="481">
        <f t="shared" si="10"/>
        <v>0</v>
      </c>
      <c r="G171" s="1474"/>
      <c r="H171" s="1475"/>
      <c r="I171" s="482"/>
      <c r="J171" s="482"/>
      <c r="K171" s="482"/>
      <c r="L171" s="482"/>
      <c r="M171" s="483">
        <f t="shared" si="12"/>
        <v>0</v>
      </c>
      <c r="N171" s="318"/>
      <c r="X171" s="309"/>
      <c r="Y171" s="309"/>
      <c r="Z171" s="309"/>
      <c r="AA171" s="310"/>
    </row>
    <row r="172" spans="1:27" s="311" customFormat="1" ht="18.75" customHeight="1">
      <c r="A172" s="476">
        <f t="shared" si="13"/>
        <v>0</v>
      </c>
      <c r="B172" s="477">
        <f t="shared" si="11"/>
        <v>0</v>
      </c>
      <c r="C172" s="478">
        <f>IF(($P$9-SUM($C$9:C171))&gt;0,$AA$9,0)</f>
        <v>0</v>
      </c>
      <c r="D172" s="479">
        <f>IF(($P$10-SUM($D$9:D171))&gt;0,$AA$10,0)</f>
        <v>0</v>
      </c>
      <c r="E172" s="480">
        <f>ROUND(((P$9-SUM(C$9:C171))*G$2/100)/12,0)+ROUND(((P$10-SUM(D$9:D171))*(G$2-P$15)/100)/12,0)</f>
        <v>0</v>
      </c>
      <c r="F172" s="481">
        <f t="shared" si="10"/>
        <v>0</v>
      </c>
      <c r="G172" s="1474"/>
      <c r="H172" s="1475"/>
      <c r="I172" s="482"/>
      <c r="J172" s="482"/>
      <c r="K172" s="482"/>
      <c r="L172" s="482"/>
      <c r="M172" s="483">
        <f t="shared" si="12"/>
        <v>0</v>
      </c>
      <c r="N172" s="318"/>
      <c r="X172" s="309"/>
      <c r="Y172" s="309"/>
      <c r="Z172" s="309"/>
      <c r="AA172" s="310"/>
    </row>
    <row r="173" spans="1:27" s="311" customFormat="1" ht="18.75" customHeight="1">
      <c r="A173" s="476">
        <f t="shared" si="13"/>
        <v>0</v>
      </c>
      <c r="B173" s="477">
        <f t="shared" si="11"/>
        <v>0</v>
      </c>
      <c r="C173" s="478">
        <f>IF(($P$9-SUM($C$9:C172))&gt;0,$AA$9,0)</f>
        <v>0</v>
      </c>
      <c r="D173" s="479">
        <f>IF(($P$10-SUM($D$9:D172))&gt;0,$AA$10,0)</f>
        <v>0</v>
      </c>
      <c r="E173" s="480">
        <f>ROUND(((P$9-SUM(C$9:C172))*G$2/100)/12,0)+ROUND(((P$10-SUM(D$9:D172))*(G$2-P$15)/100)/12,0)</f>
        <v>0</v>
      </c>
      <c r="F173" s="481">
        <f t="shared" si="10"/>
        <v>0</v>
      </c>
      <c r="G173" s="1474"/>
      <c r="H173" s="1475"/>
      <c r="I173" s="482"/>
      <c r="J173" s="482"/>
      <c r="K173" s="482"/>
      <c r="L173" s="482"/>
      <c r="M173" s="483">
        <f t="shared" si="12"/>
        <v>0</v>
      </c>
      <c r="N173" s="318"/>
      <c r="X173" s="309"/>
      <c r="Y173" s="309"/>
      <c r="Z173" s="309"/>
      <c r="AA173" s="310"/>
    </row>
    <row r="174" spans="1:27" s="311" customFormat="1" ht="18.75" customHeight="1">
      <c r="A174" s="476">
        <f t="shared" si="13"/>
        <v>0</v>
      </c>
      <c r="B174" s="477">
        <f t="shared" si="11"/>
        <v>0</v>
      </c>
      <c r="C174" s="478">
        <f>IF(($P$9-SUM($C$9:C173))&gt;0,$AA$9,0)</f>
        <v>0</v>
      </c>
      <c r="D174" s="479">
        <f>IF(($P$10-SUM($D$9:D173))&gt;0,$AA$10,0)</f>
        <v>0</v>
      </c>
      <c r="E174" s="480">
        <f>ROUND(((P$9-SUM(C$9:C173))*G$2/100)/12,0)+ROUND(((P$10-SUM(D$9:D173))*(G$2-P$15)/100)/12,0)</f>
        <v>0</v>
      </c>
      <c r="F174" s="481">
        <f t="shared" si="10"/>
        <v>0</v>
      </c>
      <c r="G174" s="489" t="s">
        <v>165</v>
      </c>
      <c r="H174" s="517">
        <f>IF(P$13&gt;1,"未定",SUM(F165:F176))</f>
        <v>0</v>
      </c>
      <c r="I174" s="482"/>
      <c r="J174" s="482"/>
      <c r="K174" s="482"/>
      <c r="L174" s="482"/>
      <c r="M174" s="483">
        <f t="shared" si="12"/>
        <v>0</v>
      </c>
      <c r="N174" s="318"/>
      <c r="X174" s="309"/>
      <c r="Y174" s="309"/>
      <c r="Z174" s="309"/>
      <c r="AA174" s="310"/>
    </row>
    <row r="175" spans="1:27" s="311" customFormat="1" ht="18.75" customHeight="1">
      <c r="A175" s="476">
        <f t="shared" si="13"/>
        <v>0</v>
      </c>
      <c r="B175" s="477">
        <f t="shared" si="11"/>
        <v>0</v>
      </c>
      <c r="C175" s="478">
        <f>IF(($P$9-SUM($C$9:C174))&gt;0,$AA$9,0)</f>
        <v>0</v>
      </c>
      <c r="D175" s="479">
        <f>IF(($P$10-SUM($D$9:D174))&gt;0,$AA$10,0)</f>
        <v>0</v>
      </c>
      <c r="E175" s="480">
        <f>ROUND(((P$9-SUM(C$9:C174))*G$2/100)/12,0)+ROUND(((P$10-SUM(D$9:D174))*(G$2-P$15)/100)/12,0)</f>
        <v>0</v>
      </c>
      <c r="F175" s="481">
        <f t="shared" si="10"/>
        <v>0</v>
      </c>
      <c r="G175" s="491" t="s">
        <v>187</v>
      </c>
      <c r="H175" s="492">
        <f>SUM(B165:B176)</f>
        <v>0</v>
      </c>
      <c r="I175" s="482"/>
      <c r="J175" s="482"/>
      <c r="K175" s="482"/>
      <c r="L175" s="482"/>
      <c r="M175" s="483">
        <f t="shared" si="12"/>
        <v>0</v>
      </c>
      <c r="N175" s="318"/>
      <c r="X175" s="309"/>
      <c r="Y175" s="309"/>
      <c r="Z175" s="309"/>
      <c r="AA175" s="310"/>
    </row>
    <row r="176" spans="1:27" s="311" customFormat="1" ht="18.75" customHeight="1">
      <c r="A176" s="494">
        <f t="shared" si="13"/>
        <v>0</v>
      </c>
      <c r="B176" s="495">
        <f t="shared" si="11"/>
        <v>0</v>
      </c>
      <c r="C176" s="496">
        <f>IF(($P$9-SUM($C$9:C175))&gt;0,$AA$9,0)</f>
        <v>0</v>
      </c>
      <c r="D176" s="497">
        <f>IF(($P$10-SUM($D$9:D175))&gt;0,$AA$10,0)</f>
        <v>0</v>
      </c>
      <c r="E176" s="498">
        <f>ROUND(((P$9-SUM(C$9:C175))*G$2/100)/12,0)+ROUND(((P$10-SUM(D$9:D175))*(G$2-P$15)/100)/12,0)</f>
        <v>0</v>
      </c>
      <c r="F176" s="499">
        <f t="shared" si="10"/>
        <v>0</v>
      </c>
      <c r="G176" s="500" t="s">
        <v>189</v>
      </c>
      <c r="H176" s="501">
        <f>IF(P$13&gt;1,"未定",SUM(E165:E176))</f>
        <v>0</v>
      </c>
      <c r="I176" s="502"/>
      <c r="J176" s="502"/>
      <c r="K176" s="502"/>
      <c r="L176" s="502"/>
      <c r="M176" s="503">
        <f t="shared" si="12"/>
        <v>0</v>
      </c>
      <c r="N176" s="318"/>
      <c r="X176" s="309"/>
      <c r="Y176" s="309"/>
      <c r="Z176" s="309"/>
      <c r="AA176" s="310"/>
    </row>
    <row r="177" spans="1:27" s="311" customFormat="1" ht="18.75" customHeight="1">
      <c r="A177" s="464">
        <f t="shared" si="13"/>
        <v>0</v>
      </c>
      <c r="B177" s="465">
        <f t="shared" si="11"/>
        <v>0</v>
      </c>
      <c r="C177" s="466">
        <f>IF(($P$9-SUM($C$9:C176))&gt;0,$AA$9,0)</f>
        <v>0</v>
      </c>
      <c r="D177" s="467">
        <f>IF(($P$10-SUM($D$9:D176))&gt;0,$AA$10,0)</f>
        <v>0</v>
      </c>
      <c r="E177" s="507">
        <f>ROUND(((P$9-SUM(C$9:C176))*G$2/100)/12,0)+ROUND(((P$10-SUM(D$9:D176))*(G$2-P$15)/100)/12,0)</f>
        <v>0</v>
      </c>
      <c r="F177" s="469">
        <f t="shared" si="10"/>
        <v>0</v>
      </c>
      <c r="G177" s="1472" t="s">
        <v>210</v>
      </c>
      <c r="H177" s="1473"/>
      <c r="I177" s="470"/>
      <c r="J177" s="470"/>
      <c r="K177" s="470"/>
      <c r="L177" s="470"/>
      <c r="M177" s="472">
        <f t="shared" si="12"/>
        <v>0</v>
      </c>
      <c r="N177" s="318"/>
      <c r="X177" s="309"/>
      <c r="Y177" s="309"/>
      <c r="Z177" s="309"/>
      <c r="AA177" s="310"/>
    </row>
    <row r="178" spans="1:27" s="311" customFormat="1" ht="18.75" customHeight="1">
      <c r="A178" s="476">
        <f t="shared" si="13"/>
        <v>0</v>
      </c>
      <c r="B178" s="477">
        <f t="shared" si="11"/>
        <v>0</v>
      </c>
      <c r="C178" s="478">
        <f>IF(($P$9-SUM($C$9:C177))&gt;0,$AA$9,0)</f>
        <v>0</v>
      </c>
      <c r="D178" s="479">
        <f>IF(($P$10-SUM($D$9:D177))&gt;0,$AA$10,0)</f>
        <v>0</v>
      </c>
      <c r="E178" s="480">
        <f>ROUND(((P$9-SUM(C$9:C177))*G$2/100)/12,0)+ROUND(((P$10-SUM(D$9:D177))*(G$2-P$15)/100)/12,0)</f>
        <v>0</v>
      </c>
      <c r="F178" s="481">
        <f t="shared" si="10"/>
        <v>0</v>
      </c>
      <c r="G178" s="1474"/>
      <c r="H178" s="1475"/>
      <c r="I178" s="482"/>
      <c r="J178" s="482"/>
      <c r="K178" s="482"/>
      <c r="L178" s="482"/>
      <c r="M178" s="483">
        <f t="shared" si="12"/>
        <v>0</v>
      </c>
      <c r="N178" s="318"/>
      <c r="X178" s="309"/>
      <c r="Y178" s="309"/>
      <c r="Z178" s="309"/>
      <c r="AA178" s="310"/>
    </row>
    <row r="179" spans="1:27" s="311" customFormat="1" ht="18.75" customHeight="1">
      <c r="A179" s="476">
        <f t="shared" si="13"/>
        <v>0</v>
      </c>
      <c r="B179" s="477">
        <f t="shared" si="11"/>
        <v>0</v>
      </c>
      <c r="C179" s="478">
        <f>IF(($P$9-SUM($C$9:C178))&gt;0,$AA$9,0)</f>
        <v>0</v>
      </c>
      <c r="D179" s="479">
        <f>IF(($P$10-SUM($D$9:D178))&gt;0,$AA$10,0)</f>
        <v>0</v>
      </c>
      <c r="E179" s="480">
        <f>ROUND(((P$9-SUM(C$9:C178))*G$2/100)/12,0)+ROUND(((P$10-SUM(D$9:D178))*(G$2-P$15)/100)/12,0)</f>
        <v>0</v>
      </c>
      <c r="F179" s="481">
        <f t="shared" si="10"/>
        <v>0</v>
      </c>
      <c r="G179" s="1474"/>
      <c r="H179" s="1475"/>
      <c r="I179" s="482"/>
      <c r="J179" s="482"/>
      <c r="K179" s="482"/>
      <c r="L179" s="482"/>
      <c r="M179" s="483">
        <f t="shared" si="12"/>
        <v>0</v>
      </c>
      <c r="N179" s="318"/>
      <c r="X179" s="309"/>
      <c r="Y179" s="309"/>
      <c r="Z179" s="309"/>
      <c r="AA179" s="310"/>
    </row>
    <row r="180" spans="1:27" s="311" customFormat="1" ht="18.75" customHeight="1">
      <c r="A180" s="476">
        <f t="shared" si="13"/>
        <v>0</v>
      </c>
      <c r="B180" s="477">
        <f t="shared" si="11"/>
        <v>0</v>
      </c>
      <c r="C180" s="478">
        <f>IF(($P$9-SUM($C$9:C179))&gt;0,$AA$9,0)</f>
        <v>0</v>
      </c>
      <c r="D180" s="479">
        <f>IF(($P$10-SUM($D$9:D179))&gt;0,$AA$10,0)</f>
        <v>0</v>
      </c>
      <c r="E180" s="480">
        <f>ROUND(((P$9-SUM(C$9:C179))*G$2/100)/12,0)+ROUND(((P$10-SUM(D$9:D179))*(G$2-P$15)/100)/12,0)</f>
        <v>0</v>
      </c>
      <c r="F180" s="481">
        <f t="shared" si="10"/>
        <v>0</v>
      </c>
      <c r="G180" s="1474"/>
      <c r="H180" s="1475"/>
      <c r="I180" s="482"/>
      <c r="J180" s="482"/>
      <c r="K180" s="482"/>
      <c r="L180" s="482"/>
      <c r="M180" s="483">
        <f t="shared" si="12"/>
        <v>0</v>
      </c>
      <c r="N180" s="318"/>
      <c r="X180" s="309"/>
      <c r="Y180" s="309"/>
      <c r="Z180" s="309"/>
      <c r="AA180" s="310"/>
    </row>
    <row r="181" spans="1:27" s="311" customFormat="1" ht="18.75" customHeight="1">
      <c r="A181" s="476">
        <f t="shared" si="13"/>
        <v>0</v>
      </c>
      <c r="B181" s="477">
        <f t="shared" si="11"/>
        <v>0</v>
      </c>
      <c r="C181" s="478">
        <f>IF(($P$9-SUM($C$9:C180))&gt;0,$AA$9,0)</f>
        <v>0</v>
      </c>
      <c r="D181" s="479">
        <f>IF(($P$10-SUM($D$9:D180))&gt;0,$AA$10,0)</f>
        <v>0</v>
      </c>
      <c r="E181" s="480">
        <f>ROUND(((P$9-SUM(C$9:C180))*G$2/100)/12,0)+ROUND(((P$10-SUM(D$9:D180))*(G$2-P$15)/100)/12,0)</f>
        <v>0</v>
      </c>
      <c r="F181" s="481">
        <f t="shared" si="10"/>
        <v>0</v>
      </c>
      <c r="G181" s="1474"/>
      <c r="H181" s="1475"/>
      <c r="I181" s="482"/>
      <c r="J181" s="482"/>
      <c r="K181" s="482"/>
      <c r="L181" s="482"/>
      <c r="M181" s="483">
        <f t="shared" si="12"/>
        <v>0</v>
      </c>
      <c r="N181" s="318"/>
      <c r="X181" s="309"/>
      <c r="Y181" s="309"/>
      <c r="Z181" s="309"/>
      <c r="AA181" s="310"/>
    </row>
    <row r="182" spans="1:27" s="311" customFormat="1" ht="18.75" customHeight="1">
      <c r="A182" s="476">
        <f t="shared" si="13"/>
        <v>0</v>
      </c>
      <c r="B182" s="477">
        <f t="shared" si="11"/>
        <v>0</v>
      </c>
      <c r="C182" s="478">
        <f>IF(($P$9-SUM($C$9:C181))&gt;0,$AA$9,0)</f>
        <v>0</v>
      </c>
      <c r="D182" s="479">
        <f>IF(($P$10-SUM($D$9:D181))&gt;0,$AA$10,0)</f>
        <v>0</v>
      </c>
      <c r="E182" s="480">
        <f>ROUND(((P$9-SUM(C$9:C181))*G$2/100)/12,0)+ROUND(((P$10-SUM(D$9:D181))*(G$2-P$15)/100)/12,0)</f>
        <v>0</v>
      </c>
      <c r="F182" s="481">
        <f t="shared" si="10"/>
        <v>0</v>
      </c>
      <c r="G182" s="1474"/>
      <c r="H182" s="1475"/>
      <c r="I182" s="482"/>
      <c r="J182" s="482"/>
      <c r="K182" s="482"/>
      <c r="L182" s="482"/>
      <c r="M182" s="483">
        <f t="shared" si="12"/>
        <v>0</v>
      </c>
      <c r="N182" s="318"/>
      <c r="X182" s="309"/>
      <c r="Y182" s="309"/>
      <c r="Z182" s="309"/>
      <c r="AA182" s="310"/>
    </row>
    <row r="183" spans="1:27" s="311" customFormat="1" ht="18.75" customHeight="1">
      <c r="A183" s="476">
        <f t="shared" si="13"/>
        <v>0</v>
      </c>
      <c r="B183" s="477">
        <f t="shared" si="11"/>
        <v>0</v>
      </c>
      <c r="C183" s="478">
        <f>IF(($P$9-SUM($C$9:C182))&gt;0,$AA$9,0)</f>
        <v>0</v>
      </c>
      <c r="D183" s="479">
        <f>IF(($P$10-SUM($D$9:D182))&gt;0,$AA$10,0)</f>
        <v>0</v>
      </c>
      <c r="E183" s="480">
        <f>ROUND(((P$9-SUM(C$9:C182))*G$2/100)/12,0)+ROUND(((P$10-SUM(D$9:D182))*(G$2-P$15)/100)/12,0)</f>
        <v>0</v>
      </c>
      <c r="F183" s="481">
        <f t="shared" si="10"/>
        <v>0</v>
      </c>
      <c r="G183" s="1474"/>
      <c r="H183" s="1475"/>
      <c r="I183" s="482"/>
      <c r="J183" s="482"/>
      <c r="K183" s="482"/>
      <c r="L183" s="482"/>
      <c r="M183" s="483">
        <f t="shared" si="12"/>
        <v>0</v>
      </c>
      <c r="N183" s="318"/>
      <c r="X183" s="309"/>
      <c r="Y183" s="309"/>
      <c r="Z183" s="309"/>
      <c r="AA183" s="310"/>
    </row>
    <row r="184" spans="1:27" s="311" customFormat="1" ht="18.75" customHeight="1">
      <c r="A184" s="476">
        <f t="shared" si="13"/>
        <v>0</v>
      </c>
      <c r="B184" s="477">
        <f t="shared" si="11"/>
        <v>0</v>
      </c>
      <c r="C184" s="478">
        <f>IF(($P$9-SUM($C$9:C183))&gt;0,$AA$9,0)</f>
        <v>0</v>
      </c>
      <c r="D184" s="479">
        <f>IF(($P$10-SUM($D$9:D183))&gt;0,$AA$10,0)</f>
        <v>0</v>
      </c>
      <c r="E184" s="480">
        <f>ROUND(((P$9-SUM(C$9:C183))*G$2/100)/12,0)+ROUND(((P$10-SUM(D$9:D183))*(G$2-P$15)/100)/12,0)</f>
        <v>0</v>
      </c>
      <c r="F184" s="481">
        <f t="shared" si="10"/>
        <v>0</v>
      </c>
      <c r="G184" s="1474"/>
      <c r="H184" s="1475"/>
      <c r="I184" s="482"/>
      <c r="J184" s="482"/>
      <c r="K184" s="482"/>
      <c r="L184" s="482"/>
      <c r="M184" s="483">
        <f t="shared" si="12"/>
        <v>0</v>
      </c>
      <c r="N184" s="318"/>
      <c r="X184" s="309"/>
      <c r="Y184" s="309"/>
      <c r="Z184" s="309"/>
      <c r="AA184" s="310"/>
    </row>
    <row r="185" spans="1:27" s="311" customFormat="1" ht="18.75" customHeight="1">
      <c r="A185" s="476">
        <f t="shared" si="13"/>
        <v>0</v>
      </c>
      <c r="B185" s="477">
        <f t="shared" si="11"/>
        <v>0</v>
      </c>
      <c r="C185" s="478">
        <f>IF(($P$9-SUM($C$9:C184))&gt;0,$AA$9,0)</f>
        <v>0</v>
      </c>
      <c r="D185" s="479">
        <f>IF(($P$10-SUM($D$9:D184))&gt;0,$AA$10,0)</f>
        <v>0</v>
      </c>
      <c r="E185" s="480">
        <f>ROUND(((P$9-SUM(C$9:C184))*G$2/100)/12,0)+ROUND(((P$10-SUM(D$9:D184))*(G$2-P$15)/100)/12,0)</f>
        <v>0</v>
      </c>
      <c r="F185" s="481">
        <f t="shared" si="10"/>
        <v>0</v>
      </c>
      <c r="G185" s="1474"/>
      <c r="H185" s="1475"/>
      <c r="I185" s="482"/>
      <c r="J185" s="482"/>
      <c r="K185" s="482"/>
      <c r="L185" s="482"/>
      <c r="M185" s="483">
        <f t="shared" si="12"/>
        <v>0</v>
      </c>
      <c r="N185" s="318"/>
      <c r="X185" s="309"/>
      <c r="Y185" s="309"/>
      <c r="Z185" s="309"/>
      <c r="AA185" s="310"/>
    </row>
    <row r="186" spans="1:27" s="311" customFormat="1" ht="18.75" customHeight="1">
      <c r="A186" s="476">
        <f t="shared" si="13"/>
        <v>0</v>
      </c>
      <c r="B186" s="477">
        <f t="shared" si="11"/>
        <v>0</v>
      </c>
      <c r="C186" s="478">
        <f>IF(($P$9-SUM($C$9:C185))&gt;0,$AA$9,0)</f>
        <v>0</v>
      </c>
      <c r="D186" s="479">
        <f>IF(($P$10-SUM($D$9:D185))&gt;0,$AA$10,0)</f>
        <v>0</v>
      </c>
      <c r="E186" s="480">
        <f>ROUND(((P$9-SUM(C$9:C185))*G$2/100)/12,0)+ROUND(((P$10-SUM(D$9:D185))*(G$2-P$15)/100)/12,0)</f>
        <v>0</v>
      </c>
      <c r="F186" s="481">
        <f t="shared" si="10"/>
        <v>0</v>
      </c>
      <c r="G186" s="489" t="s">
        <v>165</v>
      </c>
      <c r="H186" s="517">
        <f>IF(P$13&gt;1,"未定",SUM(F177:F188))</f>
        <v>0</v>
      </c>
      <c r="I186" s="482"/>
      <c r="J186" s="482"/>
      <c r="K186" s="482"/>
      <c r="L186" s="482"/>
      <c r="M186" s="483">
        <f t="shared" si="12"/>
        <v>0</v>
      </c>
      <c r="N186" s="318"/>
      <c r="X186" s="309"/>
      <c r="Y186" s="309"/>
      <c r="Z186" s="309"/>
      <c r="AA186" s="310"/>
    </row>
    <row r="187" spans="1:27" s="311" customFormat="1" ht="18.75" customHeight="1">
      <c r="A187" s="476">
        <f t="shared" si="13"/>
        <v>0</v>
      </c>
      <c r="B187" s="477">
        <f t="shared" si="11"/>
        <v>0</v>
      </c>
      <c r="C187" s="478">
        <f>IF(($P$9-SUM($C$9:C186))&gt;0,$AA$9,0)</f>
        <v>0</v>
      </c>
      <c r="D187" s="479">
        <f>IF(($P$10-SUM($D$9:D186))&gt;0,$AA$10,0)</f>
        <v>0</v>
      </c>
      <c r="E187" s="480">
        <f>ROUND(((P$9-SUM(C$9:C186))*G$2/100)/12,0)+ROUND(((P$10-SUM(D$9:D186))*(G$2-P$15)/100)/12,0)</f>
        <v>0</v>
      </c>
      <c r="F187" s="481">
        <f t="shared" si="10"/>
        <v>0</v>
      </c>
      <c r="G187" s="491" t="s">
        <v>187</v>
      </c>
      <c r="H187" s="492">
        <f>SUM(B177:B188)</f>
        <v>0</v>
      </c>
      <c r="I187" s="482"/>
      <c r="J187" s="482"/>
      <c r="K187" s="482"/>
      <c r="L187" s="482"/>
      <c r="M187" s="483">
        <f t="shared" si="12"/>
        <v>0</v>
      </c>
      <c r="N187" s="318"/>
      <c r="X187" s="309"/>
      <c r="Y187" s="309"/>
      <c r="Z187" s="309"/>
      <c r="AA187" s="310"/>
    </row>
    <row r="188" spans="1:27" s="311" customFormat="1" ht="18.75" customHeight="1">
      <c r="A188" s="494">
        <f t="shared" si="13"/>
        <v>0</v>
      </c>
      <c r="B188" s="495">
        <f t="shared" si="11"/>
        <v>0</v>
      </c>
      <c r="C188" s="496">
        <f>IF(($P$9-SUM($C$9:C187))&gt;0,$AA$9,0)</f>
        <v>0</v>
      </c>
      <c r="D188" s="497">
        <f>IF(($P$10-SUM($D$9:D187))&gt;0,$AA$10,0)</f>
        <v>0</v>
      </c>
      <c r="E188" s="498">
        <f>ROUND(((P$9-SUM(C$9:C187))*G$2/100)/12,0)+ROUND(((P$10-SUM(D$9:D187))*(G$2-P$15)/100)/12,0)</f>
        <v>0</v>
      </c>
      <c r="F188" s="499">
        <f t="shared" si="10"/>
        <v>0</v>
      </c>
      <c r="G188" s="500" t="s">
        <v>189</v>
      </c>
      <c r="H188" s="501">
        <f>IF(P$13&gt;1,"未定",SUM(E177:E188))</f>
        <v>0</v>
      </c>
      <c r="I188" s="502"/>
      <c r="J188" s="502"/>
      <c r="K188" s="502"/>
      <c r="L188" s="502"/>
      <c r="M188" s="503">
        <f t="shared" si="12"/>
        <v>0</v>
      </c>
      <c r="N188" s="318"/>
      <c r="X188" s="309"/>
      <c r="Y188" s="309"/>
      <c r="Z188" s="309"/>
      <c r="AA188" s="310"/>
    </row>
    <row r="189" spans="1:27" s="311" customFormat="1" ht="18.75" customHeight="1">
      <c r="A189" s="464">
        <f t="shared" si="13"/>
        <v>0</v>
      </c>
      <c r="B189" s="465">
        <f t="shared" si="11"/>
        <v>0</v>
      </c>
      <c r="C189" s="466">
        <f>IF(($P$9-SUM($C$9:C188))&gt;0,$AA$9,0)</f>
        <v>0</v>
      </c>
      <c r="D189" s="467">
        <f>IF(($P$10-SUM($D$9:D188))&gt;0,$AA$10,0)</f>
        <v>0</v>
      </c>
      <c r="E189" s="507">
        <f>ROUND(((P$9-SUM(C$9:C188))*G$2/100)/12,0)+ROUND(((P$10-SUM(D$9:D188))*(G$2-P$15)/100)/12,0)</f>
        <v>0</v>
      </c>
      <c r="F189" s="469">
        <f t="shared" si="10"/>
        <v>0</v>
      </c>
      <c r="G189" s="1472" t="s">
        <v>211</v>
      </c>
      <c r="H189" s="1473"/>
      <c r="I189" s="470"/>
      <c r="J189" s="470"/>
      <c r="K189" s="470"/>
      <c r="L189" s="470"/>
      <c r="M189" s="472">
        <f t="shared" si="12"/>
        <v>0</v>
      </c>
      <c r="N189" s="318"/>
      <c r="X189" s="309"/>
      <c r="Y189" s="309"/>
      <c r="Z189" s="309"/>
      <c r="AA189" s="310"/>
    </row>
    <row r="190" spans="1:27" s="311" customFormat="1" ht="18.75" customHeight="1">
      <c r="A190" s="476">
        <f t="shared" si="13"/>
        <v>0</v>
      </c>
      <c r="B190" s="477">
        <f t="shared" si="11"/>
        <v>0</v>
      </c>
      <c r="C190" s="478">
        <f>IF(($P$9-SUM($C$9:C189))&gt;0,$AA$9,0)</f>
        <v>0</v>
      </c>
      <c r="D190" s="479">
        <f>IF(($P$10-SUM($D$9:D189))&gt;0,$AA$10,0)</f>
        <v>0</v>
      </c>
      <c r="E190" s="480">
        <f>ROUND(((P$9-SUM(C$9:C189))*G$2/100)/12,0)+ROUND(((P$10-SUM(D$9:D189))*(G$2-P$15)/100)/12,0)</f>
        <v>0</v>
      </c>
      <c r="F190" s="481">
        <f t="shared" si="10"/>
        <v>0</v>
      </c>
      <c r="G190" s="1474"/>
      <c r="H190" s="1475"/>
      <c r="I190" s="482"/>
      <c r="J190" s="482"/>
      <c r="K190" s="482"/>
      <c r="L190" s="482"/>
      <c r="M190" s="483">
        <f t="shared" si="12"/>
        <v>0</v>
      </c>
      <c r="N190" s="318"/>
      <c r="X190" s="309"/>
      <c r="Y190" s="309"/>
      <c r="Z190" s="309"/>
      <c r="AA190" s="310"/>
    </row>
    <row r="191" spans="1:27" s="311" customFormat="1" ht="18.75" customHeight="1">
      <c r="A191" s="476">
        <f t="shared" si="13"/>
        <v>0</v>
      </c>
      <c r="B191" s="477">
        <f t="shared" si="11"/>
        <v>0</v>
      </c>
      <c r="C191" s="478">
        <f>IF(($P$9-SUM($C$9:C190))&gt;0,$AA$9,0)</f>
        <v>0</v>
      </c>
      <c r="D191" s="479">
        <f>IF(($P$10-SUM($D$9:D190))&gt;0,$AA$10,0)</f>
        <v>0</v>
      </c>
      <c r="E191" s="480">
        <f>ROUND(((P$9-SUM(C$9:C190))*G$2/100)/12,0)+ROUND(((P$10-SUM(D$9:D190))*(G$2-P$15)/100)/12,0)</f>
        <v>0</v>
      </c>
      <c r="F191" s="481">
        <f t="shared" si="10"/>
        <v>0</v>
      </c>
      <c r="G191" s="1474"/>
      <c r="H191" s="1475"/>
      <c r="I191" s="482"/>
      <c r="J191" s="482"/>
      <c r="K191" s="482"/>
      <c r="L191" s="482"/>
      <c r="M191" s="483">
        <f t="shared" si="12"/>
        <v>0</v>
      </c>
      <c r="N191" s="318"/>
      <c r="X191" s="309"/>
      <c r="Y191" s="309"/>
      <c r="Z191" s="309"/>
      <c r="AA191" s="310"/>
    </row>
    <row r="192" spans="1:27" s="311" customFormat="1" ht="18.75" customHeight="1">
      <c r="A192" s="476">
        <f t="shared" si="13"/>
        <v>0</v>
      </c>
      <c r="B192" s="477">
        <f t="shared" si="11"/>
        <v>0</v>
      </c>
      <c r="C192" s="478">
        <f>IF(($P$9-SUM($C$9:C191))&gt;0,$AA$9,0)</f>
        <v>0</v>
      </c>
      <c r="D192" s="479">
        <f>IF(($P$10-SUM($D$9:D191))&gt;0,$AA$10,0)</f>
        <v>0</v>
      </c>
      <c r="E192" s="480">
        <f>ROUND(((P$9-SUM(C$9:C191))*G$2/100)/12,0)+ROUND(((P$10-SUM(D$9:D191))*(G$2-P$15)/100)/12,0)</f>
        <v>0</v>
      </c>
      <c r="F192" s="481">
        <f t="shared" si="10"/>
        <v>0</v>
      </c>
      <c r="G192" s="1474"/>
      <c r="H192" s="1475"/>
      <c r="I192" s="482"/>
      <c r="J192" s="482"/>
      <c r="K192" s="482"/>
      <c r="L192" s="482"/>
      <c r="M192" s="483">
        <f t="shared" si="12"/>
        <v>0</v>
      </c>
      <c r="N192" s="318"/>
      <c r="X192" s="309"/>
      <c r="Y192" s="309"/>
      <c r="Z192" s="309"/>
      <c r="AA192" s="310"/>
    </row>
    <row r="193" spans="1:27" s="311" customFormat="1" ht="18.75" customHeight="1">
      <c r="A193" s="476">
        <f t="shared" si="13"/>
        <v>0</v>
      </c>
      <c r="B193" s="477">
        <f t="shared" si="11"/>
        <v>0</v>
      </c>
      <c r="C193" s="478">
        <f>IF(($P$9-SUM($C$9:C192))&gt;0,$AA$9,0)</f>
        <v>0</v>
      </c>
      <c r="D193" s="479">
        <f>IF(($P$10-SUM($D$9:D192))&gt;0,$AA$10,0)</f>
        <v>0</v>
      </c>
      <c r="E193" s="480">
        <f>ROUND(((P$9-SUM(C$9:C192))*G$2/100)/12,0)+ROUND(((P$10-SUM(D$9:D192))*(G$2-P$15)/100)/12,0)</f>
        <v>0</v>
      </c>
      <c r="F193" s="481">
        <f t="shared" ref="F193:F256" si="14">IF(P$13&gt;1,"未定",B193+E193)</f>
        <v>0</v>
      </c>
      <c r="G193" s="1474"/>
      <c r="H193" s="1475"/>
      <c r="I193" s="482"/>
      <c r="J193" s="482"/>
      <c r="K193" s="482"/>
      <c r="L193" s="482"/>
      <c r="M193" s="483">
        <f t="shared" si="12"/>
        <v>0</v>
      </c>
      <c r="N193" s="318"/>
      <c r="X193" s="309"/>
      <c r="Y193" s="309"/>
      <c r="Z193" s="309"/>
      <c r="AA193" s="310"/>
    </row>
    <row r="194" spans="1:27" s="311" customFormat="1" ht="18.75" customHeight="1">
      <c r="A194" s="476">
        <f t="shared" si="13"/>
        <v>0</v>
      </c>
      <c r="B194" s="477">
        <f t="shared" si="11"/>
        <v>0</v>
      </c>
      <c r="C194" s="478">
        <f>IF(($P$9-SUM($C$9:C193))&gt;0,$AA$9,0)</f>
        <v>0</v>
      </c>
      <c r="D194" s="479">
        <f>IF(($P$10-SUM($D$9:D193))&gt;0,$AA$10,0)</f>
        <v>0</v>
      </c>
      <c r="E194" s="480">
        <f>ROUND(((P$9-SUM(C$9:C193))*G$2/100)/12,0)+ROUND(((P$10-SUM(D$9:D193))*(G$2-P$15)/100)/12,0)</f>
        <v>0</v>
      </c>
      <c r="F194" s="481">
        <f t="shared" si="14"/>
        <v>0</v>
      </c>
      <c r="G194" s="1474"/>
      <c r="H194" s="1475"/>
      <c r="I194" s="482"/>
      <c r="J194" s="482"/>
      <c r="K194" s="482"/>
      <c r="L194" s="482"/>
      <c r="M194" s="483">
        <f t="shared" si="12"/>
        <v>0</v>
      </c>
      <c r="N194" s="318"/>
      <c r="X194" s="309"/>
      <c r="Y194" s="309"/>
      <c r="Z194" s="309"/>
      <c r="AA194" s="310"/>
    </row>
    <row r="195" spans="1:27" s="311" customFormat="1" ht="18.75" customHeight="1">
      <c r="A195" s="476">
        <f t="shared" si="13"/>
        <v>0</v>
      </c>
      <c r="B195" s="477">
        <f t="shared" si="11"/>
        <v>0</v>
      </c>
      <c r="C195" s="478">
        <f>IF(($P$9-SUM($C$9:C194))&gt;0,$AA$9,0)</f>
        <v>0</v>
      </c>
      <c r="D195" s="479">
        <f>IF(($P$10-SUM($D$9:D194))&gt;0,$AA$10,0)</f>
        <v>0</v>
      </c>
      <c r="E195" s="480">
        <f>ROUND(((P$9-SUM(C$9:C194))*G$2/100)/12,0)+ROUND(((P$10-SUM(D$9:D194))*(G$2-P$15)/100)/12,0)</f>
        <v>0</v>
      </c>
      <c r="F195" s="481">
        <f t="shared" si="14"/>
        <v>0</v>
      </c>
      <c r="G195" s="1474"/>
      <c r="H195" s="1475"/>
      <c r="I195" s="482"/>
      <c r="J195" s="482"/>
      <c r="K195" s="482"/>
      <c r="L195" s="482"/>
      <c r="M195" s="483">
        <f t="shared" si="12"/>
        <v>0</v>
      </c>
      <c r="N195" s="318"/>
      <c r="X195" s="309"/>
      <c r="Y195" s="309"/>
      <c r="Z195" s="309"/>
      <c r="AA195" s="310"/>
    </row>
    <row r="196" spans="1:27" s="311" customFormat="1" ht="18.75" customHeight="1">
      <c r="A196" s="476">
        <f t="shared" si="13"/>
        <v>0</v>
      </c>
      <c r="B196" s="477">
        <f t="shared" si="11"/>
        <v>0</v>
      </c>
      <c r="C196" s="478">
        <f>IF(($P$9-SUM($C$9:C195))&gt;0,$AA$9,0)</f>
        <v>0</v>
      </c>
      <c r="D196" s="479">
        <f>IF(($P$10-SUM($D$9:D195))&gt;0,$AA$10,0)</f>
        <v>0</v>
      </c>
      <c r="E196" s="480">
        <f>ROUND(((P$9-SUM(C$9:C195))*G$2/100)/12,0)+ROUND(((P$10-SUM(D$9:D195))*(G$2-P$15)/100)/12,0)</f>
        <v>0</v>
      </c>
      <c r="F196" s="481">
        <f t="shared" si="14"/>
        <v>0</v>
      </c>
      <c r="G196" s="1474"/>
      <c r="H196" s="1475"/>
      <c r="I196" s="482"/>
      <c r="J196" s="482"/>
      <c r="K196" s="482"/>
      <c r="L196" s="482"/>
      <c r="M196" s="483">
        <f t="shared" si="12"/>
        <v>0</v>
      </c>
      <c r="N196" s="318"/>
      <c r="X196" s="309"/>
      <c r="Y196" s="309"/>
      <c r="Z196" s="309"/>
      <c r="AA196" s="310"/>
    </row>
    <row r="197" spans="1:27" s="311" customFormat="1" ht="18.75" customHeight="1">
      <c r="A197" s="476">
        <f t="shared" si="13"/>
        <v>0</v>
      </c>
      <c r="B197" s="477">
        <f t="shared" si="11"/>
        <v>0</v>
      </c>
      <c r="C197" s="478">
        <f>IF(($P$9-SUM($C$9:C196))&gt;0,$AA$9,0)</f>
        <v>0</v>
      </c>
      <c r="D197" s="479">
        <f>IF(($P$10-SUM($D$9:D196))&gt;0,$AA$10,0)</f>
        <v>0</v>
      </c>
      <c r="E197" s="480">
        <f>ROUND(((P$9-SUM(C$9:C196))*G$2/100)/12,0)+ROUND(((P$10-SUM(D$9:D196))*(G$2-P$15)/100)/12,0)</f>
        <v>0</v>
      </c>
      <c r="F197" s="481">
        <f t="shared" si="14"/>
        <v>0</v>
      </c>
      <c r="G197" s="1474"/>
      <c r="H197" s="1475"/>
      <c r="I197" s="482"/>
      <c r="J197" s="482"/>
      <c r="K197" s="482"/>
      <c r="L197" s="482"/>
      <c r="M197" s="483">
        <f t="shared" si="12"/>
        <v>0</v>
      </c>
      <c r="N197" s="318"/>
      <c r="X197" s="309"/>
      <c r="Y197" s="309"/>
      <c r="Z197" s="309"/>
      <c r="AA197" s="310"/>
    </row>
    <row r="198" spans="1:27" s="311" customFormat="1" ht="18.75" customHeight="1">
      <c r="A198" s="476">
        <f t="shared" si="13"/>
        <v>0</v>
      </c>
      <c r="B198" s="477">
        <f t="shared" si="11"/>
        <v>0</v>
      </c>
      <c r="C198" s="478">
        <f>IF(($P$9-SUM($C$9:C197))&gt;0,$AA$9,0)</f>
        <v>0</v>
      </c>
      <c r="D198" s="479">
        <f>IF(($P$10-SUM($D$9:D197))&gt;0,$AA$10,0)</f>
        <v>0</v>
      </c>
      <c r="E198" s="480">
        <f>ROUND(((P$9-SUM(C$9:C197))*G$2/100)/12,0)+ROUND(((P$10-SUM(D$9:D197))*(G$2-P$15)/100)/12,0)</f>
        <v>0</v>
      </c>
      <c r="F198" s="481">
        <f t="shared" si="14"/>
        <v>0</v>
      </c>
      <c r="G198" s="489" t="s">
        <v>165</v>
      </c>
      <c r="H198" s="517">
        <f>IF(P$13&gt;1,"未定",SUM(F189:F200))</f>
        <v>0</v>
      </c>
      <c r="I198" s="482"/>
      <c r="J198" s="482"/>
      <c r="K198" s="482"/>
      <c r="L198" s="482"/>
      <c r="M198" s="483">
        <f t="shared" si="12"/>
        <v>0</v>
      </c>
      <c r="N198" s="318"/>
      <c r="X198" s="309"/>
      <c r="Y198" s="309"/>
      <c r="Z198" s="309"/>
      <c r="AA198" s="310"/>
    </row>
    <row r="199" spans="1:27" s="311" customFormat="1" ht="18.75" customHeight="1">
      <c r="A199" s="476">
        <f t="shared" si="13"/>
        <v>0</v>
      </c>
      <c r="B199" s="477">
        <f t="shared" si="11"/>
        <v>0</v>
      </c>
      <c r="C199" s="478">
        <f>IF(($P$9-SUM($C$9:C198))&gt;0,$AA$9,0)</f>
        <v>0</v>
      </c>
      <c r="D199" s="479">
        <f>IF(($P$10-SUM($D$9:D198))&gt;0,$AA$10,0)</f>
        <v>0</v>
      </c>
      <c r="E199" s="480">
        <f>ROUND(((P$9-SUM(C$9:C198))*G$2/100)/12,0)+ROUND(((P$10-SUM(D$9:D198))*(G$2-P$15)/100)/12,0)</f>
        <v>0</v>
      </c>
      <c r="F199" s="481">
        <f t="shared" si="14"/>
        <v>0</v>
      </c>
      <c r="G199" s="491" t="s">
        <v>187</v>
      </c>
      <c r="H199" s="492">
        <f>SUM(B189:B200)</f>
        <v>0</v>
      </c>
      <c r="I199" s="482"/>
      <c r="J199" s="482"/>
      <c r="K199" s="482"/>
      <c r="L199" s="482"/>
      <c r="M199" s="483">
        <f t="shared" si="12"/>
        <v>0</v>
      </c>
      <c r="N199" s="318"/>
      <c r="X199" s="309"/>
      <c r="Y199" s="309"/>
      <c r="Z199" s="309"/>
      <c r="AA199" s="310"/>
    </row>
    <row r="200" spans="1:27" s="311" customFormat="1" ht="18.75" customHeight="1">
      <c r="A200" s="494">
        <f t="shared" si="13"/>
        <v>0</v>
      </c>
      <c r="B200" s="495">
        <f t="shared" si="11"/>
        <v>0</v>
      </c>
      <c r="C200" s="496">
        <f>IF(($P$9-SUM($C$9:C199))&gt;0,$AA$9,0)</f>
        <v>0</v>
      </c>
      <c r="D200" s="497">
        <f>IF(($P$10-SUM($D$9:D199))&gt;0,$AA$10,0)</f>
        <v>0</v>
      </c>
      <c r="E200" s="498">
        <f>ROUND(((P$9-SUM(C$9:C199))*G$2/100)/12,0)+ROUND(((P$10-SUM(D$9:D199))*(G$2-P$15)/100)/12,0)</f>
        <v>0</v>
      </c>
      <c r="F200" s="499">
        <f t="shared" si="14"/>
        <v>0</v>
      </c>
      <c r="G200" s="500" t="s">
        <v>189</v>
      </c>
      <c r="H200" s="501">
        <f>IF(P$13&gt;1,"未定",SUM(E189:E200))</f>
        <v>0</v>
      </c>
      <c r="I200" s="502"/>
      <c r="J200" s="502"/>
      <c r="K200" s="502"/>
      <c r="L200" s="502"/>
      <c r="M200" s="503">
        <f t="shared" si="12"/>
        <v>0</v>
      </c>
      <c r="N200" s="318"/>
      <c r="X200" s="309"/>
      <c r="Y200" s="309"/>
      <c r="Z200" s="309"/>
      <c r="AA200" s="310"/>
    </row>
    <row r="201" spans="1:27" s="311" customFormat="1" ht="18.75" customHeight="1">
      <c r="A201" s="464">
        <f t="shared" si="13"/>
        <v>0</v>
      </c>
      <c r="B201" s="465">
        <f t="shared" ref="B201:B264" si="15">SUM(C201:D201)</f>
        <v>0</v>
      </c>
      <c r="C201" s="466">
        <f>IF(($P$9-SUM($C$9:C200))&gt;0,$AA$9,0)</f>
        <v>0</v>
      </c>
      <c r="D201" s="467">
        <f>IF(($P$10-SUM($D$9:D200))&gt;0,$AA$10,0)</f>
        <v>0</v>
      </c>
      <c r="E201" s="507">
        <f>ROUND(((P$9-SUM(C$9:C200))*G$2/100)/12,0)+ROUND(((P$10-SUM(D$9:D200))*(G$2-P$15)/100)/12,0)</f>
        <v>0</v>
      </c>
      <c r="F201" s="469">
        <f t="shared" si="14"/>
        <v>0</v>
      </c>
      <c r="G201" s="1472" t="s">
        <v>212</v>
      </c>
      <c r="H201" s="1473"/>
      <c r="I201" s="470"/>
      <c r="J201" s="470"/>
      <c r="K201" s="470"/>
      <c r="L201" s="470"/>
      <c r="M201" s="472">
        <f t="shared" ref="M201:M264" si="16">SUM(I201:L201)</f>
        <v>0</v>
      </c>
      <c r="N201" s="318"/>
      <c r="X201" s="309"/>
      <c r="Y201" s="309"/>
      <c r="Z201" s="309"/>
      <c r="AA201" s="310"/>
    </row>
    <row r="202" spans="1:27" s="311" customFormat="1" ht="18.75" customHeight="1">
      <c r="A202" s="476">
        <f t="shared" ref="A202:A265" si="17">IF(F202&gt;0,A201+1,0)</f>
        <v>0</v>
      </c>
      <c r="B202" s="477">
        <f t="shared" si="15"/>
        <v>0</v>
      </c>
      <c r="C202" s="478">
        <f>IF(($P$9-SUM($C$9:C201))&gt;0,$AA$9,0)</f>
        <v>0</v>
      </c>
      <c r="D202" s="479">
        <f>IF(($P$10-SUM($D$9:D201))&gt;0,$AA$10,0)</f>
        <v>0</v>
      </c>
      <c r="E202" s="480">
        <f>ROUND(((P$9-SUM(C$9:C201))*G$2/100)/12,0)+ROUND(((P$10-SUM(D$9:D201))*(G$2-P$15)/100)/12,0)</f>
        <v>0</v>
      </c>
      <c r="F202" s="481">
        <f t="shared" si="14"/>
        <v>0</v>
      </c>
      <c r="G202" s="1474"/>
      <c r="H202" s="1475"/>
      <c r="I202" s="482"/>
      <c r="J202" s="482"/>
      <c r="K202" s="482"/>
      <c r="L202" s="482"/>
      <c r="M202" s="483">
        <f t="shared" si="16"/>
        <v>0</v>
      </c>
      <c r="N202" s="318"/>
      <c r="X202" s="309"/>
      <c r="Y202" s="309"/>
      <c r="Z202" s="309"/>
      <c r="AA202" s="310"/>
    </row>
    <row r="203" spans="1:27" s="311" customFormat="1" ht="18.75" customHeight="1">
      <c r="A203" s="476">
        <f t="shared" si="17"/>
        <v>0</v>
      </c>
      <c r="B203" s="477">
        <f t="shared" si="15"/>
        <v>0</v>
      </c>
      <c r="C203" s="478">
        <f>IF(($P$9-SUM($C$9:C202))&gt;0,$AA$9,0)</f>
        <v>0</v>
      </c>
      <c r="D203" s="479">
        <f>IF(($P$10-SUM($D$9:D202))&gt;0,$AA$10,0)</f>
        <v>0</v>
      </c>
      <c r="E203" s="480">
        <f>ROUND(((P$9-SUM(C$9:C202))*G$2/100)/12,0)+ROUND(((P$10-SUM(D$9:D202))*(G$2-P$15)/100)/12,0)</f>
        <v>0</v>
      </c>
      <c r="F203" s="481">
        <f t="shared" si="14"/>
        <v>0</v>
      </c>
      <c r="G203" s="1474"/>
      <c r="H203" s="1475"/>
      <c r="I203" s="482"/>
      <c r="J203" s="482"/>
      <c r="K203" s="482"/>
      <c r="L203" s="482"/>
      <c r="M203" s="483">
        <f t="shared" si="16"/>
        <v>0</v>
      </c>
      <c r="N203" s="318"/>
      <c r="X203" s="309"/>
      <c r="Y203" s="309"/>
      <c r="Z203" s="309"/>
      <c r="AA203" s="310"/>
    </row>
    <row r="204" spans="1:27" s="311" customFormat="1" ht="18.75" customHeight="1">
      <c r="A204" s="476">
        <f t="shared" si="17"/>
        <v>0</v>
      </c>
      <c r="B204" s="477">
        <f t="shared" si="15"/>
        <v>0</v>
      </c>
      <c r="C204" s="478">
        <f>IF(($P$9-SUM($C$9:C203))&gt;0,$AA$9,0)</f>
        <v>0</v>
      </c>
      <c r="D204" s="479">
        <f>IF(($P$10-SUM($D$9:D203))&gt;0,$AA$10,0)</f>
        <v>0</v>
      </c>
      <c r="E204" s="480">
        <f>ROUND(((P$9-SUM(C$9:C203))*G$2/100)/12,0)+ROUND(((P$10-SUM(D$9:D203))*(G$2-P$15)/100)/12,0)</f>
        <v>0</v>
      </c>
      <c r="F204" s="481">
        <f t="shared" si="14"/>
        <v>0</v>
      </c>
      <c r="G204" s="1474"/>
      <c r="H204" s="1475"/>
      <c r="I204" s="482"/>
      <c r="J204" s="482"/>
      <c r="K204" s="482"/>
      <c r="L204" s="482"/>
      <c r="M204" s="483">
        <f t="shared" si="16"/>
        <v>0</v>
      </c>
      <c r="N204" s="318"/>
      <c r="X204" s="309"/>
      <c r="Y204" s="309"/>
      <c r="Z204" s="309"/>
      <c r="AA204" s="310"/>
    </row>
    <row r="205" spans="1:27" s="311" customFormat="1" ht="18.75" customHeight="1">
      <c r="A205" s="476">
        <f t="shared" si="17"/>
        <v>0</v>
      </c>
      <c r="B205" s="477">
        <f t="shared" si="15"/>
        <v>0</v>
      </c>
      <c r="C205" s="478">
        <f>IF(($P$9-SUM($C$9:C204))&gt;0,$AA$9,0)</f>
        <v>0</v>
      </c>
      <c r="D205" s="479">
        <f>IF(($P$10-SUM($D$9:D204))&gt;0,$AA$10,0)</f>
        <v>0</v>
      </c>
      <c r="E205" s="480">
        <f>ROUND(((P$9-SUM(C$9:C204))*G$2/100)/12,0)+ROUND(((P$10-SUM(D$9:D204))*(G$2-P$15)/100)/12,0)</f>
        <v>0</v>
      </c>
      <c r="F205" s="481">
        <f t="shared" si="14"/>
        <v>0</v>
      </c>
      <c r="G205" s="1474"/>
      <c r="H205" s="1475"/>
      <c r="I205" s="482"/>
      <c r="J205" s="482"/>
      <c r="K205" s="482"/>
      <c r="L205" s="482"/>
      <c r="M205" s="483">
        <f t="shared" si="16"/>
        <v>0</v>
      </c>
      <c r="N205" s="318"/>
      <c r="X205" s="309"/>
      <c r="Y205" s="309"/>
      <c r="Z205" s="309"/>
      <c r="AA205" s="310"/>
    </row>
    <row r="206" spans="1:27" s="311" customFormat="1" ht="18.75" customHeight="1">
      <c r="A206" s="476">
        <f t="shared" si="17"/>
        <v>0</v>
      </c>
      <c r="B206" s="477">
        <f t="shared" si="15"/>
        <v>0</v>
      </c>
      <c r="C206" s="478">
        <f>IF(($P$9-SUM($C$9:C205))&gt;0,$AA$9,0)</f>
        <v>0</v>
      </c>
      <c r="D206" s="479">
        <f>IF(($P$10-SUM($D$9:D205))&gt;0,$AA$10,0)</f>
        <v>0</v>
      </c>
      <c r="E206" s="480">
        <f>ROUND(((P$9-SUM(C$9:C205))*G$2/100)/12,0)+ROUND(((P$10-SUM(D$9:D205))*(G$2-P$15)/100)/12,0)</f>
        <v>0</v>
      </c>
      <c r="F206" s="481">
        <f t="shared" si="14"/>
        <v>0</v>
      </c>
      <c r="G206" s="1474"/>
      <c r="H206" s="1475"/>
      <c r="I206" s="482"/>
      <c r="J206" s="482"/>
      <c r="K206" s="482"/>
      <c r="L206" s="482"/>
      <c r="M206" s="483">
        <f t="shared" si="16"/>
        <v>0</v>
      </c>
      <c r="N206" s="318"/>
      <c r="X206" s="309"/>
      <c r="Y206" s="309"/>
      <c r="Z206" s="309"/>
      <c r="AA206" s="310"/>
    </row>
    <row r="207" spans="1:27" s="311" customFormat="1" ht="18.75" customHeight="1">
      <c r="A207" s="476">
        <f t="shared" si="17"/>
        <v>0</v>
      </c>
      <c r="B207" s="477">
        <f t="shared" si="15"/>
        <v>0</v>
      </c>
      <c r="C207" s="478">
        <f>IF(($P$9-SUM($C$9:C206))&gt;0,$AA$9,0)</f>
        <v>0</v>
      </c>
      <c r="D207" s="479">
        <f>IF(($P$10-SUM($D$9:D206))&gt;0,$AA$10,0)</f>
        <v>0</v>
      </c>
      <c r="E207" s="480">
        <f>ROUND(((P$9-SUM(C$9:C206))*G$2/100)/12,0)+ROUND(((P$10-SUM(D$9:D206))*(G$2-P$15)/100)/12,0)</f>
        <v>0</v>
      </c>
      <c r="F207" s="481">
        <f t="shared" si="14"/>
        <v>0</v>
      </c>
      <c r="G207" s="1474"/>
      <c r="H207" s="1475"/>
      <c r="I207" s="482"/>
      <c r="J207" s="482"/>
      <c r="K207" s="482"/>
      <c r="L207" s="482"/>
      <c r="M207" s="483">
        <f t="shared" si="16"/>
        <v>0</v>
      </c>
      <c r="N207" s="318"/>
      <c r="X207" s="309"/>
      <c r="Y207" s="309"/>
      <c r="Z207" s="309"/>
      <c r="AA207" s="310"/>
    </row>
    <row r="208" spans="1:27" s="311" customFormat="1" ht="18.75" customHeight="1">
      <c r="A208" s="476">
        <f t="shared" si="17"/>
        <v>0</v>
      </c>
      <c r="B208" s="477">
        <f t="shared" si="15"/>
        <v>0</v>
      </c>
      <c r="C208" s="478">
        <f>IF(($P$9-SUM($C$9:C207))&gt;0,$AA$9,0)</f>
        <v>0</v>
      </c>
      <c r="D208" s="479">
        <f>IF(($P$10-SUM($D$9:D207))&gt;0,$AA$10,0)</f>
        <v>0</v>
      </c>
      <c r="E208" s="480">
        <f>ROUND(((P$9-SUM(C$9:C207))*G$2/100)/12,0)+ROUND(((P$10-SUM(D$9:D207))*(G$2-P$15)/100)/12,0)</f>
        <v>0</v>
      </c>
      <c r="F208" s="481">
        <f t="shared" si="14"/>
        <v>0</v>
      </c>
      <c r="G208" s="1474"/>
      <c r="H208" s="1475"/>
      <c r="I208" s="482"/>
      <c r="J208" s="482"/>
      <c r="K208" s="482"/>
      <c r="L208" s="482"/>
      <c r="M208" s="483">
        <f t="shared" si="16"/>
        <v>0</v>
      </c>
      <c r="N208" s="318"/>
      <c r="X208" s="309"/>
      <c r="Y208" s="309"/>
      <c r="Z208" s="309"/>
      <c r="AA208" s="310"/>
    </row>
    <row r="209" spans="1:27" s="311" customFormat="1" ht="18.75" customHeight="1">
      <c r="A209" s="476">
        <f t="shared" si="17"/>
        <v>0</v>
      </c>
      <c r="B209" s="477">
        <f t="shared" si="15"/>
        <v>0</v>
      </c>
      <c r="C209" s="478">
        <f>IF(($P$9-SUM($C$9:C208))&gt;0,$AA$9,0)</f>
        <v>0</v>
      </c>
      <c r="D209" s="479">
        <f>IF(($P$10-SUM($D$9:D208))&gt;0,$AA$10,0)</f>
        <v>0</v>
      </c>
      <c r="E209" s="480">
        <f>ROUND(((P$9-SUM(C$9:C208))*G$2/100)/12,0)+ROUND(((P$10-SUM(D$9:D208))*(G$2-P$15)/100)/12,0)</f>
        <v>0</v>
      </c>
      <c r="F209" s="481">
        <f t="shared" si="14"/>
        <v>0</v>
      </c>
      <c r="G209" s="1474"/>
      <c r="H209" s="1475"/>
      <c r="I209" s="482"/>
      <c r="J209" s="482"/>
      <c r="K209" s="482"/>
      <c r="L209" s="482"/>
      <c r="M209" s="483">
        <f t="shared" si="16"/>
        <v>0</v>
      </c>
      <c r="N209" s="318"/>
      <c r="X209" s="309"/>
      <c r="Y209" s="309"/>
      <c r="Z209" s="309"/>
      <c r="AA209" s="310"/>
    </row>
    <row r="210" spans="1:27" s="311" customFormat="1" ht="18.75" customHeight="1">
      <c r="A210" s="476">
        <f t="shared" si="17"/>
        <v>0</v>
      </c>
      <c r="B210" s="477">
        <f t="shared" si="15"/>
        <v>0</v>
      </c>
      <c r="C210" s="478">
        <f>IF(($P$9-SUM($C$9:C209))&gt;0,$AA$9,0)</f>
        <v>0</v>
      </c>
      <c r="D210" s="479">
        <f>IF(($P$10-SUM($D$9:D209))&gt;0,$AA$10,0)</f>
        <v>0</v>
      </c>
      <c r="E210" s="480">
        <f>ROUND(((P$9-SUM(C$9:C209))*G$2/100)/12,0)+ROUND(((P$10-SUM(D$9:D209))*(G$2-P$15)/100)/12,0)</f>
        <v>0</v>
      </c>
      <c r="F210" s="481">
        <f t="shared" si="14"/>
        <v>0</v>
      </c>
      <c r="G210" s="489" t="s">
        <v>165</v>
      </c>
      <c r="H210" s="517">
        <f>IF(P$13&gt;1,"未定",SUM(F201:F212))</f>
        <v>0</v>
      </c>
      <c r="I210" s="482"/>
      <c r="J210" s="482"/>
      <c r="K210" s="482"/>
      <c r="L210" s="482"/>
      <c r="M210" s="483">
        <f t="shared" si="16"/>
        <v>0</v>
      </c>
      <c r="N210" s="318"/>
      <c r="X210" s="309"/>
      <c r="Y210" s="309"/>
      <c r="Z210" s="309"/>
      <c r="AA210" s="310"/>
    </row>
    <row r="211" spans="1:27" s="311" customFormat="1" ht="18.75" customHeight="1">
      <c r="A211" s="476">
        <f t="shared" si="17"/>
        <v>0</v>
      </c>
      <c r="B211" s="477">
        <f t="shared" si="15"/>
        <v>0</v>
      </c>
      <c r="C211" s="478">
        <f>IF(($P$9-SUM($C$9:C210))&gt;0,$AA$9,0)</f>
        <v>0</v>
      </c>
      <c r="D211" s="479">
        <f>IF(($P$10-SUM($D$9:D210))&gt;0,$AA$10,0)</f>
        <v>0</v>
      </c>
      <c r="E211" s="480">
        <f>ROUND(((P$9-SUM(C$9:C210))*G$2/100)/12,0)+ROUND(((P$10-SUM(D$9:D210))*(G$2-P$15)/100)/12,0)</f>
        <v>0</v>
      </c>
      <c r="F211" s="481">
        <f t="shared" si="14"/>
        <v>0</v>
      </c>
      <c r="G211" s="491" t="s">
        <v>187</v>
      </c>
      <c r="H211" s="492">
        <f>SUM(B201:B212)</f>
        <v>0</v>
      </c>
      <c r="I211" s="482"/>
      <c r="J211" s="482"/>
      <c r="K211" s="482"/>
      <c r="L211" s="482"/>
      <c r="M211" s="483">
        <f t="shared" si="16"/>
        <v>0</v>
      </c>
      <c r="N211" s="318"/>
      <c r="X211" s="309"/>
      <c r="Y211" s="309"/>
      <c r="Z211" s="309"/>
      <c r="AA211" s="310"/>
    </row>
    <row r="212" spans="1:27" s="311" customFormat="1" ht="18.75" customHeight="1">
      <c r="A212" s="494">
        <f t="shared" si="17"/>
        <v>0</v>
      </c>
      <c r="B212" s="495">
        <f t="shared" si="15"/>
        <v>0</v>
      </c>
      <c r="C212" s="496">
        <f>IF(($P$9-SUM($C$9:C211))&gt;0,$AA$9,0)</f>
        <v>0</v>
      </c>
      <c r="D212" s="497">
        <f>IF(($P$10-SUM($D$9:D211))&gt;0,$AA$10,0)</f>
        <v>0</v>
      </c>
      <c r="E212" s="498">
        <f>ROUND(((P$9-SUM(C$9:C211))*G$2/100)/12,0)+ROUND(((P$10-SUM(D$9:D211))*(G$2-P$15)/100)/12,0)</f>
        <v>0</v>
      </c>
      <c r="F212" s="499">
        <f t="shared" si="14"/>
        <v>0</v>
      </c>
      <c r="G212" s="500" t="s">
        <v>189</v>
      </c>
      <c r="H212" s="501">
        <f>IF(P$13&gt;1,"未定",SUM(E201:E212))</f>
        <v>0</v>
      </c>
      <c r="I212" s="502"/>
      <c r="J212" s="502"/>
      <c r="K212" s="502"/>
      <c r="L212" s="502"/>
      <c r="M212" s="503">
        <f t="shared" si="16"/>
        <v>0</v>
      </c>
      <c r="N212" s="318"/>
      <c r="X212" s="309"/>
      <c r="Y212" s="309"/>
      <c r="Z212" s="309"/>
      <c r="AA212" s="310"/>
    </row>
    <row r="213" spans="1:27" s="311" customFormat="1" ht="18.75" customHeight="1">
      <c r="A213" s="464">
        <f t="shared" si="17"/>
        <v>0</v>
      </c>
      <c r="B213" s="465">
        <f t="shared" si="15"/>
        <v>0</v>
      </c>
      <c r="C213" s="466">
        <f>IF(($P$9-SUM($C$9:C212))&gt;0,$AA$9,0)</f>
        <v>0</v>
      </c>
      <c r="D213" s="467">
        <f>IF(($P$10-SUM($D$9:D212))&gt;0,$AA$10,0)</f>
        <v>0</v>
      </c>
      <c r="E213" s="507">
        <f>ROUND(((P$9-SUM(C$9:C212))*G$2/100)/12,0)+ROUND(((P$10-SUM(D$9:D212))*(G$2-P$15)/100)/12,0)</f>
        <v>0</v>
      </c>
      <c r="F213" s="469">
        <f t="shared" si="14"/>
        <v>0</v>
      </c>
      <c r="G213" s="1472" t="s">
        <v>213</v>
      </c>
      <c r="H213" s="1473"/>
      <c r="I213" s="470"/>
      <c r="J213" s="470"/>
      <c r="K213" s="470"/>
      <c r="L213" s="470"/>
      <c r="M213" s="472">
        <f t="shared" si="16"/>
        <v>0</v>
      </c>
      <c r="N213" s="318"/>
      <c r="X213" s="309"/>
      <c r="Y213" s="309"/>
      <c r="Z213" s="309"/>
      <c r="AA213" s="310"/>
    </row>
    <row r="214" spans="1:27" s="311" customFormat="1" ht="18.75" customHeight="1">
      <c r="A214" s="476">
        <f t="shared" si="17"/>
        <v>0</v>
      </c>
      <c r="B214" s="477">
        <f t="shared" si="15"/>
        <v>0</v>
      </c>
      <c r="C214" s="478">
        <f>IF(($P$9-SUM($C$9:C213))&gt;0,$AA$9,0)</f>
        <v>0</v>
      </c>
      <c r="D214" s="479">
        <f>IF(($P$10-SUM($D$9:D213))&gt;0,$AA$10,0)</f>
        <v>0</v>
      </c>
      <c r="E214" s="480">
        <f>ROUND(((P$9-SUM(C$9:C213))*G$2/100)/12,0)+ROUND(((P$10-SUM(D$9:D213))*(G$2-P$15)/100)/12,0)</f>
        <v>0</v>
      </c>
      <c r="F214" s="481">
        <f t="shared" si="14"/>
        <v>0</v>
      </c>
      <c r="G214" s="1474"/>
      <c r="H214" s="1475"/>
      <c r="I214" s="482"/>
      <c r="J214" s="482"/>
      <c r="K214" s="482"/>
      <c r="L214" s="482"/>
      <c r="M214" s="483">
        <f t="shared" si="16"/>
        <v>0</v>
      </c>
      <c r="N214" s="318"/>
      <c r="X214" s="309"/>
      <c r="Y214" s="309"/>
      <c r="Z214" s="309"/>
      <c r="AA214" s="310"/>
    </row>
    <row r="215" spans="1:27" s="311" customFormat="1" ht="18.75" customHeight="1">
      <c r="A215" s="476">
        <f t="shared" si="17"/>
        <v>0</v>
      </c>
      <c r="B215" s="477">
        <f t="shared" si="15"/>
        <v>0</v>
      </c>
      <c r="C215" s="478">
        <f>IF(($P$9-SUM($C$9:C214))&gt;0,$AA$9,0)</f>
        <v>0</v>
      </c>
      <c r="D215" s="479">
        <f>IF(($P$10-SUM($D$9:D214))&gt;0,$AA$10,0)</f>
        <v>0</v>
      </c>
      <c r="E215" s="480">
        <f>ROUND(((P$9-SUM(C$9:C214))*G$2/100)/12,0)+ROUND(((P$10-SUM(D$9:D214))*(G$2-P$15)/100)/12,0)</f>
        <v>0</v>
      </c>
      <c r="F215" s="481">
        <f t="shared" si="14"/>
        <v>0</v>
      </c>
      <c r="G215" s="1474"/>
      <c r="H215" s="1475"/>
      <c r="I215" s="482"/>
      <c r="J215" s="482"/>
      <c r="K215" s="482"/>
      <c r="L215" s="482"/>
      <c r="M215" s="483">
        <f t="shared" si="16"/>
        <v>0</v>
      </c>
      <c r="N215" s="318"/>
      <c r="X215" s="309"/>
      <c r="Y215" s="309"/>
      <c r="Z215" s="309"/>
      <c r="AA215" s="310"/>
    </row>
    <row r="216" spans="1:27" s="311" customFormat="1" ht="18.75" customHeight="1">
      <c r="A216" s="476">
        <f t="shared" si="17"/>
        <v>0</v>
      </c>
      <c r="B216" s="477">
        <f t="shared" si="15"/>
        <v>0</v>
      </c>
      <c r="C216" s="478">
        <f>IF(($P$9-SUM($C$9:C215))&gt;0,$AA$9,0)</f>
        <v>0</v>
      </c>
      <c r="D216" s="479">
        <f>IF(($P$10-SUM($D$9:D215))&gt;0,$AA$10,0)</f>
        <v>0</v>
      </c>
      <c r="E216" s="480">
        <f>ROUND(((P$9-SUM(C$9:C215))*G$2/100)/12,0)+ROUND(((P$10-SUM(D$9:D215))*(G$2-P$15)/100)/12,0)</f>
        <v>0</v>
      </c>
      <c r="F216" s="481">
        <f t="shared" si="14"/>
        <v>0</v>
      </c>
      <c r="G216" s="1474"/>
      <c r="H216" s="1475"/>
      <c r="I216" s="482"/>
      <c r="J216" s="482"/>
      <c r="K216" s="482"/>
      <c r="L216" s="482"/>
      <c r="M216" s="483">
        <f t="shared" si="16"/>
        <v>0</v>
      </c>
      <c r="N216" s="318"/>
      <c r="X216" s="309"/>
      <c r="Y216" s="309"/>
      <c r="Z216" s="309"/>
      <c r="AA216" s="310"/>
    </row>
    <row r="217" spans="1:27" s="311" customFormat="1" ht="18.75" customHeight="1">
      <c r="A217" s="476">
        <f t="shared" si="17"/>
        <v>0</v>
      </c>
      <c r="B217" s="477">
        <f t="shared" si="15"/>
        <v>0</v>
      </c>
      <c r="C217" s="478">
        <f>IF(($P$9-SUM($C$9:C216))&gt;0,$AA$9,0)</f>
        <v>0</v>
      </c>
      <c r="D217" s="479">
        <f>IF(($P$10-SUM($D$9:D216))&gt;0,$AA$10,0)</f>
        <v>0</v>
      </c>
      <c r="E217" s="480">
        <f>ROUND(((P$9-SUM(C$9:C216))*G$2/100)/12,0)+ROUND(((P$10-SUM(D$9:D216))*(G$2-P$15)/100)/12,0)</f>
        <v>0</v>
      </c>
      <c r="F217" s="481">
        <f t="shared" si="14"/>
        <v>0</v>
      </c>
      <c r="G217" s="1474"/>
      <c r="H217" s="1475"/>
      <c r="I217" s="482"/>
      <c r="J217" s="482"/>
      <c r="K217" s="482"/>
      <c r="L217" s="482"/>
      <c r="M217" s="483">
        <f t="shared" si="16"/>
        <v>0</v>
      </c>
      <c r="N217" s="318"/>
      <c r="X217" s="309"/>
      <c r="Y217" s="309"/>
      <c r="Z217" s="309"/>
      <c r="AA217" s="310"/>
    </row>
    <row r="218" spans="1:27" s="311" customFormat="1" ht="18.75" customHeight="1">
      <c r="A218" s="476">
        <f t="shared" si="17"/>
        <v>0</v>
      </c>
      <c r="B218" s="477">
        <f t="shared" si="15"/>
        <v>0</v>
      </c>
      <c r="C218" s="478">
        <f>IF(($P$9-SUM($C$9:C217))&gt;0,$AA$9,0)</f>
        <v>0</v>
      </c>
      <c r="D218" s="479">
        <f>IF(($P$10-SUM($D$9:D217))&gt;0,$AA$10,0)</f>
        <v>0</v>
      </c>
      <c r="E218" s="480">
        <f>ROUND(((P$9-SUM(C$9:C217))*G$2/100)/12,0)+ROUND(((P$10-SUM(D$9:D217))*(G$2-P$15)/100)/12,0)</f>
        <v>0</v>
      </c>
      <c r="F218" s="481">
        <f t="shared" si="14"/>
        <v>0</v>
      </c>
      <c r="G218" s="1474"/>
      <c r="H218" s="1475"/>
      <c r="I218" s="482"/>
      <c r="J218" s="482"/>
      <c r="K218" s="482"/>
      <c r="L218" s="482"/>
      <c r="M218" s="483">
        <f t="shared" si="16"/>
        <v>0</v>
      </c>
      <c r="N218" s="318"/>
      <c r="X218" s="309"/>
      <c r="Y218" s="309"/>
      <c r="Z218" s="309"/>
      <c r="AA218" s="310"/>
    </row>
    <row r="219" spans="1:27" s="311" customFormat="1" ht="18.75" customHeight="1">
      <c r="A219" s="476">
        <f t="shared" si="17"/>
        <v>0</v>
      </c>
      <c r="B219" s="477">
        <f t="shared" si="15"/>
        <v>0</v>
      </c>
      <c r="C219" s="478">
        <f>IF(($P$9-SUM($C$9:C218))&gt;0,$AA$9,0)</f>
        <v>0</v>
      </c>
      <c r="D219" s="479">
        <f>IF(($P$10-SUM($D$9:D218))&gt;0,$AA$10,0)</f>
        <v>0</v>
      </c>
      <c r="E219" s="480">
        <f>ROUND(((P$9-SUM(C$9:C218))*G$2/100)/12,0)+ROUND(((P$10-SUM(D$9:D218))*(G$2-P$15)/100)/12,0)</f>
        <v>0</v>
      </c>
      <c r="F219" s="481">
        <f t="shared" si="14"/>
        <v>0</v>
      </c>
      <c r="G219" s="1474"/>
      <c r="H219" s="1475"/>
      <c r="I219" s="482"/>
      <c r="J219" s="482"/>
      <c r="K219" s="482"/>
      <c r="L219" s="482"/>
      <c r="M219" s="483">
        <f t="shared" si="16"/>
        <v>0</v>
      </c>
      <c r="N219" s="318"/>
      <c r="X219" s="309"/>
      <c r="Y219" s="309"/>
      <c r="Z219" s="309"/>
      <c r="AA219" s="310"/>
    </row>
    <row r="220" spans="1:27" s="311" customFormat="1" ht="18.75" customHeight="1">
      <c r="A220" s="476">
        <f t="shared" si="17"/>
        <v>0</v>
      </c>
      <c r="B220" s="477">
        <f t="shared" si="15"/>
        <v>0</v>
      </c>
      <c r="C220" s="478">
        <f>IF(($P$9-SUM($C$9:C219))&gt;0,$AA$9,0)</f>
        <v>0</v>
      </c>
      <c r="D220" s="479">
        <f>IF(($P$10-SUM($D$9:D219))&gt;0,$AA$10,0)</f>
        <v>0</v>
      </c>
      <c r="E220" s="480">
        <f>ROUND(((P$9-SUM(C$9:C219))*G$2/100)/12,0)+ROUND(((P$10-SUM(D$9:D219))*(G$2-P$15)/100)/12,0)</f>
        <v>0</v>
      </c>
      <c r="F220" s="481">
        <f t="shared" si="14"/>
        <v>0</v>
      </c>
      <c r="G220" s="1474"/>
      <c r="H220" s="1475"/>
      <c r="I220" s="482"/>
      <c r="J220" s="482"/>
      <c r="K220" s="482"/>
      <c r="L220" s="482"/>
      <c r="M220" s="483">
        <f t="shared" si="16"/>
        <v>0</v>
      </c>
      <c r="N220" s="318"/>
      <c r="X220" s="309"/>
      <c r="Y220" s="309"/>
      <c r="Z220" s="309"/>
      <c r="AA220" s="310"/>
    </row>
    <row r="221" spans="1:27" s="311" customFormat="1" ht="18.75" customHeight="1">
      <c r="A221" s="476">
        <f t="shared" si="17"/>
        <v>0</v>
      </c>
      <c r="B221" s="477">
        <f t="shared" si="15"/>
        <v>0</v>
      </c>
      <c r="C221" s="478">
        <f>IF(($P$9-SUM($C$9:C220))&gt;0,$AA$9,0)</f>
        <v>0</v>
      </c>
      <c r="D221" s="479">
        <f>IF(($P$10-SUM($D$9:D220))&gt;0,$AA$10,0)</f>
        <v>0</v>
      </c>
      <c r="E221" s="480">
        <f>ROUND(((P$9-SUM(C$9:C220))*G$2/100)/12,0)+ROUND(((P$10-SUM(D$9:D220))*(G$2-P$15)/100)/12,0)</f>
        <v>0</v>
      </c>
      <c r="F221" s="481">
        <f t="shared" si="14"/>
        <v>0</v>
      </c>
      <c r="G221" s="1474"/>
      <c r="H221" s="1475"/>
      <c r="I221" s="482"/>
      <c r="J221" s="482"/>
      <c r="K221" s="482"/>
      <c r="L221" s="482"/>
      <c r="M221" s="483">
        <f t="shared" si="16"/>
        <v>0</v>
      </c>
      <c r="N221" s="318"/>
      <c r="X221" s="309"/>
      <c r="Y221" s="309"/>
      <c r="Z221" s="309"/>
      <c r="AA221" s="310"/>
    </row>
    <row r="222" spans="1:27" s="311" customFormat="1" ht="18.75" customHeight="1">
      <c r="A222" s="476">
        <f t="shared" si="17"/>
        <v>0</v>
      </c>
      <c r="B222" s="477">
        <f t="shared" si="15"/>
        <v>0</v>
      </c>
      <c r="C222" s="478">
        <f>IF(($P$9-SUM($C$9:C221))&gt;0,$AA$9,0)</f>
        <v>0</v>
      </c>
      <c r="D222" s="479">
        <f>IF(($P$10-SUM($D$9:D221))&gt;0,$AA$10,0)</f>
        <v>0</v>
      </c>
      <c r="E222" s="480">
        <f>ROUND(((P$9-SUM(C$9:C221))*G$2/100)/12,0)+ROUND(((P$10-SUM(D$9:D221))*(G$2-P$15)/100)/12,0)</f>
        <v>0</v>
      </c>
      <c r="F222" s="481">
        <f t="shared" si="14"/>
        <v>0</v>
      </c>
      <c r="G222" s="489" t="s">
        <v>165</v>
      </c>
      <c r="H222" s="517">
        <f>IF(P$13&gt;1,"未定",SUM(F213:F224))</f>
        <v>0</v>
      </c>
      <c r="I222" s="482"/>
      <c r="J222" s="482"/>
      <c r="K222" s="482"/>
      <c r="L222" s="482"/>
      <c r="M222" s="483">
        <f t="shared" si="16"/>
        <v>0</v>
      </c>
      <c r="N222" s="318"/>
      <c r="X222" s="309"/>
      <c r="Y222" s="309"/>
      <c r="Z222" s="309"/>
      <c r="AA222" s="310"/>
    </row>
    <row r="223" spans="1:27" s="311" customFormat="1" ht="18.75" customHeight="1">
      <c r="A223" s="476">
        <f t="shared" si="17"/>
        <v>0</v>
      </c>
      <c r="B223" s="477">
        <f t="shared" si="15"/>
        <v>0</v>
      </c>
      <c r="C223" s="478">
        <f>IF(($P$9-SUM($C$9:C222))&gt;0,$AA$9,0)</f>
        <v>0</v>
      </c>
      <c r="D223" s="479">
        <f>IF(($P$10-SUM($D$9:D222))&gt;0,$AA$10,0)</f>
        <v>0</v>
      </c>
      <c r="E223" s="480">
        <f>ROUND(((P$9-SUM(C$9:C222))*G$2/100)/12,0)+ROUND(((P$10-SUM(D$9:D222))*(G$2-P$15)/100)/12,0)</f>
        <v>0</v>
      </c>
      <c r="F223" s="481">
        <f t="shared" si="14"/>
        <v>0</v>
      </c>
      <c r="G223" s="491" t="s">
        <v>187</v>
      </c>
      <c r="H223" s="492">
        <f>SUM(B213:B224)</f>
        <v>0</v>
      </c>
      <c r="I223" s="482"/>
      <c r="J223" s="482"/>
      <c r="K223" s="482"/>
      <c r="L223" s="482"/>
      <c r="M223" s="483">
        <f t="shared" si="16"/>
        <v>0</v>
      </c>
      <c r="N223" s="318"/>
      <c r="X223" s="309"/>
      <c r="Y223" s="309"/>
      <c r="Z223" s="309"/>
      <c r="AA223" s="310"/>
    </row>
    <row r="224" spans="1:27" s="311" customFormat="1" ht="18.75" customHeight="1">
      <c r="A224" s="494">
        <f t="shared" si="17"/>
        <v>0</v>
      </c>
      <c r="B224" s="495">
        <f t="shared" si="15"/>
        <v>0</v>
      </c>
      <c r="C224" s="496">
        <f>IF(($P$9-SUM($C$9:C223))&gt;0,$AA$9,0)</f>
        <v>0</v>
      </c>
      <c r="D224" s="497">
        <f>IF(($P$10-SUM($D$9:D223))&gt;0,$AA$10,0)</f>
        <v>0</v>
      </c>
      <c r="E224" s="498">
        <f>ROUND(((P$9-SUM(C$9:C223))*G$2/100)/12,0)+ROUND(((P$10-SUM(D$9:D223))*(G$2-P$15)/100)/12,0)</f>
        <v>0</v>
      </c>
      <c r="F224" s="499">
        <f t="shared" si="14"/>
        <v>0</v>
      </c>
      <c r="G224" s="500" t="s">
        <v>189</v>
      </c>
      <c r="H224" s="501">
        <f>IF(P$13&gt;1,"未定",SUM(E213:E224))</f>
        <v>0</v>
      </c>
      <c r="I224" s="502"/>
      <c r="J224" s="502"/>
      <c r="K224" s="502"/>
      <c r="L224" s="502"/>
      <c r="M224" s="503">
        <f t="shared" si="16"/>
        <v>0</v>
      </c>
      <c r="N224" s="318"/>
      <c r="X224" s="309"/>
      <c r="Y224" s="309"/>
      <c r="Z224" s="309"/>
      <c r="AA224" s="310"/>
    </row>
    <row r="225" spans="1:27" s="311" customFormat="1" ht="18.75" customHeight="1">
      <c r="A225" s="464">
        <f t="shared" si="17"/>
        <v>0</v>
      </c>
      <c r="B225" s="465">
        <f t="shared" si="15"/>
        <v>0</v>
      </c>
      <c r="C225" s="466">
        <f>IF(($P$9-SUM($C$9:C224))&gt;0,$AA$9,0)</f>
        <v>0</v>
      </c>
      <c r="D225" s="467">
        <f>IF(($P$10-SUM($D$9:D224))&gt;0,$AA$10,0)</f>
        <v>0</v>
      </c>
      <c r="E225" s="507">
        <f>ROUND(((P$9-SUM(C$9:C224))*G$2/100)/12,0)+ROUND(((P$10-SUM(D$9:D224))*(G$2-P$15)/100)/12,0)</f>
        <v>0</v>
      </c>
      <c r="F225" s="469">
        <f t="shared" si="14"/>
        <v>0</v>
      </c>
      <c r="G225" s="1472" t="s">
        <v>214</v>
      </c>
      <c r="H225" s="1473"/>
      <c r="I225" s="470"/>
      <c r="J225" s="470"/>
      <c r="K225" s="470"/>
      <c r="L225" s="470"/>
      <c r="M225" s="472">
        <f t="shared" si="16"/>
        <v>0</v>
      </c>
      <c r="N225" s="318"/>
      <c r="X225" s="309"/>
      <c r="Y225" s="309"/>
      <c r="Z225" s="309"/>
      <c r="AA225" s="310"/>
    </row>
    <row r="226" spans="1:27" s="311" customFormat="1" ht="18.75" customHeight="1">
      <c r="A226" s="476">
        <f t="shared" si="17"/>
        <v>0</v>
      </c>
      <c r="B226" s="477">
        <f t="shared" si="15"/>
        <v>0</v>
      </c>
      <c r="C226" s="478">
        <f>IF(($P$9-SUM($C$9:C225))&gt;0,$AA$9,0)</f>
        <v>0</v>
      </c>
      <c r="D226" s="479">
        <f>IF(($P$10-SUM($D$9:D225))&gt;0,$AA$10,0)</f>
        <v>0</v>
      </c>
      <c r="E226" s="480">
        <f>ROUND(((P$9-SUM(C$9:C225))*G$2/100)/12,0)+ROUND(((P$10-SUM(D$9:D225))*(G$2-P$15)/100)/12,0)</f>
        <v>0</v>
      </c>
      <c r="F226" s="481">
        <f t="shared" si="14"/>
        <v>0</v>
      </c>
      <c r="G226" s="1474"/>
      <c r="H226" s="1475"/>
      <c r="I226" s="482"/>
      <c r="J226" s="482"/>
      <c r="K226" s="482"/>
      <c r="L226" s="482"/>
      <c r="M226" s="483">
        <f t="shared" si="16"/>
        <v>0</v>
      </c>
      <c r="N226" s="318"/>
      <c r="X226" s="309"/>
      <c r="Y226" s="309"/>
      <c r="Z226" s="309"/>
      <c r="AA226" s="310"/>
    </row>
    <row r="227" spans="1:27" s="311" customFormat="1" ht="18.75" customHeight="1">
      <c r="A227" s="476">
        <f t="shared" si="17"/>
        <v>0</v>
      </c>
      <c r="B227" s="477">
        <f t="shared" si="15"/>
        <v>0</v>
      </c>
      <c r="C227" s="478">
        <f>IF(($P$9-SUM($C$9:C226))&gt;0,$AA$9,0)</f>
        <v>0</v>
      </c>
      <c r="D227" s="479">
        <f>IF(($P$10-SUM($D$9:D226))&gt;0,$AA$10,0)</f>
        <v>0</v>
      </c>
      <c r="E227" s="480">
        <f>ROUND(((P$9-SUM(C$9:C226))*G$2/100)/12,0)+ROUND(((P$10-SUM(D$9:D226))*(G$2-P$15)/100)/12,0)</f>
        <v>0</v>
      </c>
      <c r="F227" s="481">
        <f t="shared" si="14"/>
        <v>0</v>
      </c>
      <c r="G227" s="1474"/>
      <c r="H227" s="1475"/>
      <c r="I227" s="482"/>
      <c r="J227" s="482"/>
      <c r="K227" s="482"/>
      <c r="L227" s="482"/>
      <c r="M227" s="483">
        <f t="shared" si="16"/>
        <v>0</v>
      </c>
      <c r="N227" s="318"/>
      <c r="X227" s="309"/>
      <c r="Y227" s="309"/>
      <c r="Z227" s="309"/>
      <c r="AA227" s="310"/>
    </row>
    <row r="228" spans="1:27" s="311" customFormat="1" ht="18.75" customHeight="1">
      <c r="A228" s="476">
        <f t="shared" si="17"/>
        <v>0</v>
      </c>
      <c r="B228" s="477">
        <f t="shared" si="15"/>
        <v>0</v>
      </c>
      <c r="C228" s="478">
        <f>IF(($P$9-SUM($C$9:C227))&gt;0,$AA$9,0)</f>
        <v>0</v>
      </c>
      <c r="D228" s="479">
        <f>IF(($P$10-SUM($D$9:D227))&gt;0,$AA$10,0)</f>
        <v>0</v>
      </c>
      <c r="E228" s="480">
        <f>ROUND(((P$9-SUM(C$9:C227))*G$2/100)/12,0)+ROUND(((P$10-SUM(D$9:D227))*(G$2-P$15)/100)/12,0)</f>
        <v>0</v>
      </c>
      <c r="F228" s="481">
        <f t="shared" si="14"/>
        <v>0</v>
      </c>
      <c r="G228" s="1474"/>
      <c r="H228" s="1475"/>
      <c r="I228" s="482"/>
      <c r="J228" s="482"/>
      <c r="K228" s="482"/>
      <c r="L228" s="482"/>
      <c r="M228" s="483">
        <f t="shared" si="16"/>
        <v>0</v>
      </c>
      <c r="N228" s="318"/>
      <c r="X228" s="309"/>
      <c r="Y228" s="309"/>
      <c r="Z228" s="309"/>
      <c r="AA228" s="310"/>
    </row>
    <row r="229" spans="1:27" s="311" customFormat="1" ht="18.75" customHeight="1">
      <c r="A229" s="476">
        <f t="shared" si="17"/>
        <v>0</v>
      </c>
      <c r="B229" s="477">
        <f t="shared" si="15"/>
        <v>0</v>
      </c>
      <c r="C229" s="478">
        <f>IF(($P$9-SUM($C$9:C228))&gt;0,$AA$9,0)</f>
        <v>0</v>
      </c>
      <c r="D229" s="479">
        <f>IF(($P$10-SUM($D$9:D228))&gt;0,$AA$10,0)</f>
        <v>0</v>
      </c>
      <c r="E229" s="480">
        <f>ROUND(((P$9-SUM(C$9:C228))*G$2/100)/12,0)+ROUND(((P$10-SUM(D$9:D228))*(G$2-P$15)/100)/12,0)</f>
        <v>0</v>
      </c>
      <c r="F229" s="481">
        <f t="shared" si="14"/>
        <v>0</v>
      </c>
      <c r="G229" s="1474"/>
      <c r="H229" s="1475"/>
      <c r="I229" s="482"/>
      <c r="J229" s="482"/>
      <c r="K229" s="482"/>
      <c r="L229" s="482"/>
      <c r="M229" s="483">
        <f t="shared" si="16"/>
        <v>0</v>
      </c>
      <c r="N229" s="318"/>
      <c r="X229" s="309"/>
      <c r="Y229" s="309"/>
      <c r="Z229" s="309"/>
      <c r="AA229" s="310"/>
    </row>
    <row r="230" spans="1:27" s="311" customFormat="1" ht="18.75" customHeight="1">
      <c r="A230" s="476">
        <f t="shared" si="17"/>
        <v>0</v>
      </c>
      <c r="B230" s="477">
        <f t="shared" si="15"/>
        <v>0</v>
      </c>
      <c r="C230" s="478">
        <f>IF(($P$9-SUM($C$9:C229))&gt;0,$AA$9,0)</f>
        <v>0</v>
      </c>
      <c r="D230" s="479">
        <f>IF(($P$10-SUM($D$9:D229))&gt;0,$AA$10,0)</f>
        <v>0</v>
      </c>
      <c r="E230" s="480">
        <f>ROUND(((P$9-SUM(C$9:C229))*G$2/100)/12,0)+ROUND(((P$10-SUM(D$9:D229))*(G$2-P$15)/100)/12,0)</f>
        <v>0</v>
      </c>
      <c r="F230" s="481">
        <f t="shared" si="14"/>
        <v>0</v>
      </c>
      <c r="G230" s="1474"/>
      <c r="H230" s="1475"/>
      <c r="I230" s="482"/>
      <c r="J230" s="482"/>
      <c r="K230" s="482"/>
      <c r="L230" s="482"/>
      <c r="M230" s="483">
        <f t="shared" si="16"/>
        <v>0</v>
      </c>
      <c r="N230" s="318"/>
      <c r="X230" s="309"/>
      <c r="Y230" s="309"/>
      <c r="Z230" s="309"/>
      <c r="AA230" s="310"/>
    </row>
    <row r="231" spans="1:27" s="311" customFormat="1" ht="18.75" customHeight="1">
      <c r="A231" s="476">
        <f t="shared" si="17"/>
        <v>0</v>
      </c>
      <c r="B231" s="477">
        <f t="shared" si="15"/>
        <v>0</v>
      </c>
      <c r="C231" s="478">
        <f>IF(($P$9-SUM($C$9:C230))&gt;0,$AA$9,0)</f>
        <v>0</v>
      </c>
      <c r="D231" s="479">
        <f>IF(($P$10-SUM($D$9:D230))&gt;0,$AA$10,0)</f>
        <v>0</v>
      </c>
      <c r="E231" s="480">
        <f>ROUND(((P$9-SUM(C$9:C230))*G$2/100)/12,0)+ROUND(((P$10-SUM(D$9:D230))*(G$2-P$15)/100)/12,0)</f>
        <v>0</v>
      </c>
      <c r="F231" s="481">
        <f t="shared" si="14"/>
        <v>0</v>
      </c>
      <c r="G231" s="1474"/>
      <c r="H231" s="1475"/>
      <c r="I231" s="482"/>
      <c r="J231" s="482"/>
      <c r="K231" s="482"/>
      <c r="L231" s="482"/>
      <c r="M231" s="483">
        <f t="shared" si="16"/>
        <v>0</v>
      </c>
      <c r="N231" s="318"/>
      <c r="X231" s="309"/>
      <c r="Y231" s="309"/>
      <c r="Z231" s="309"/>
      <c r="AA231" s="310"/>
    </row>
    <row r="232" spans="1:27" s="311" customFormat="1" ht="18.75" customHeight="1">
      <c r="A232" s="476">
        <f t="shared" si="17"/>
        <v>0</v>
      </c>
      <c r="B232" s="477">
        <f t="shared" si="15"/>
        <v>0</v>
      </c>
      <c r="C232" s="478">
        <f>IF(($P$9-SUM($C$9:C231))&gt;0,$AA$9,0)</f>
        <v>0</v>
      </c>
      <c r="D232" s="479">
        <f>IF(($P$10-SUM($D$9:D231))&gt;0,$AA$10,0)</f>
        <v>0</v>
      </c>
      <c r="E232" s="480">
        <f>ROUND(((P$9-SUM(C$9:C231))*G$2/100)/12,0)+ROUND(((P$10-SUM(D$9:D231))*(G$2-P$15)/100)/12,0)</f>
        <v>0</v>
      </c>
      <c r="F232" s="481">
        <f t="shared" si="14"/>
        <v>0</v>
      </c>
      <c r="G232" s="1474"/>
      <c r="H232" s="1475"/>
      <c r="I232" s="482"/>
      <c r="J232" s="482"/>
      <c r="K232" s="482"/>
      <c r="L232" s="482"/>
      <c r="M232" s="483">
        <f t="shared" si="16"/>
        <v>0</v>
      </c>
      <c r="N232" s="318"/>
      <c r="X232" s="309"/>
      <c r="Y232" s="309"/>
      <c r="Z232" s="309"/>
      <c r="AA232" s="310"/>
    </row>
    <row r="233" spans="1:27" s="311" customFormat="1" ht="18.75" customHeight="1">
      <c r="A233" s="476">
        <f t="shared" si="17"/>
        <v>0</v>
      </c>
      <c r="B233" s="477">
        <f t="shared" si="15"/>
        <v>0</v>
      </c>
      <c r="C233" s="478">
        <f>IF(($P$9-SUM($C$9:C232))&gt;0,$AA$9,0)</f>
        <v>0</v>
      </c>
      <c r="D233" s="479">
        <f>IF(($P$10-SUM($D$9:D232))&gt;0,$AA$10,0)</f>
        <v>0</v>
      </c>
      <c r="E233" s="480">
        <f>ROUND(((P$9-SUM(C$9:C232))*G$2/100)/12,0)+ROUND(((P$10-SUM(D$9:D232))*(G$2-P$15)/100)/12,0)</f>
        <v>0</v>
      </c>
      <c r="F233" s="481">
        <f t="shared" si="14"/>
        <v>0</v>
      </c>
      <c r="G233" s="1474"/>
      <c r="H233" s="1475"/>
      <c r="I233" s="482"/>
      <c r="J233" s="482"/>
      <c r="K233" s="482"/>
      <c r="L233" s="482"/>
      <c r="M233" s="483">
        <f t="shared" si="16"/>
        <v>0</v>
      </c>
      <c r="N233" s="318"/>
      <c r="X233" s="309"/>
      <c r="Y233" s="309"/>
      <c r="Z233" s="309"/>
      <c r="AA233" s="310"/>
    </row>
    <row r="234" spans="1:27" s="311" customFormat="1" ht="18.75" customHeight="1">
      <c r="A234" s="476">
        <f t="shared" si="17"/>
        <v>0</v>
      </c>
      <c r="B234" s="477">
        <f t="shared" si="15"/>
        <v>0</v>
      </c>
      <c r="C234" s="478">
        <f>IF(($P$9-SUM($C$9:C233))&gt;0,$AA$9,0)</f>
        <v>0</v>
      </c>
      <c r="D234" s="479">
        <f>IF(($P$10-SUM($D$9:D233))&gt;0,$AA$10,0)</f>
        <v>0</v>
      </c>
      <c r="E234" s="480">
        <f>ROUND(((P$9-SUM(C$9:C233))*G$2/100)/12,0)+ROUND(((P$10-SUM(D$9:D233))*(G$2-P$15)/100)/12,0)</f>
        <v>0</v>
      </c>
      <c r="F234" s="481">
        <f t="shared" si="14"/>
        <v>0</v>
      </c>
      <c r="G234" s="489" t="s">
        <v>165</v>
      </c>
      <c r="H234" s="517">
        <f>IF(P$13&gt;1,"未定",SUM(F225:F236))</f>
        <v>0</v>
      </c>
      <c r="I234" s="482"/>
      <c r="J234" s="482"/>
      <c r="K234" s="482"/>
      <c r="L234" s="482"/>
      <c r="M234" s="483">
        <f t="shared" si="16"/>
        <v>0</v>
      </c>
      <c r="N234" s="318"/>
      <c r="X234" s="309"/>
      <c r="Y234" s="309"/>
      <c r="Z234" s="309"/>
      <c r="AA234" s="310"/>
    </row>
    <row r="235" spans="1:27" s="311" customFormat="1" ht="18.75" customHeight="1">
      <c r="A235" s="476">
        <f t="shared" si="17"/>
        <v>0</v>
      </c>
      <c r="B235" s="477">
        <f t="shared" si="15"/>
        <v>0</v>
      </c>
      <c r="C235" s="478">
        <f>IF(($P$9-SUM($C$9:C234))&gt;0,$AA$9,0)</f>
        <v>0</v>
      </c>
      <c r="D235" s="479">
        <f>IF(($P$10-SUM($D$9:D234))&gt;0,$AA$10,0)</f>
        <v>0</v>
      </c>
      <c r="E235" s="480">
        <f>ROUND(((P$9-SUM(C$9:C234))*G$2/100)/12,0)+ROUND(((P$10-SUM(D$9:D234))*(G$2-P$15)/100)/12,0)</f>
        <v>0</v>
      </c>
      <c r="F235" s="481">
        <f t="shared" si="14"/>
        <v>0</v>
      </c>
      <c r="G235" s="491" t="s">
        <v>187</v>
      </c>
      <c r="H235" s="492">
        <f>SUM(B225:B236)</f>
        <v>0</v>
      </c>
      <c r="I235" s="482"/>
      <c r="J235" s="482"/>
      <c r="K235" s="482"/>
      <c r="L235" s="482"/>
      <c r="M235" s="483">
        <f t="shared" si="16"/>
        <v>0</v>
      </c>
      <c r="N235" s="318"/>
      <c r="X235" s="309"/>
      <c r="Y235" s="309"/>
      <c r="Z235" s="309"/>
      <c r="AA235" s="310"/>
    </row>
    <row r="236" spans="1:27" s="311" customFormat="1" ht="18.75" customHeight="1">
      <c r="A236" s="494">
        <f t="shared" si="17"/>
        <v>0</v>
      </c>
      <c r="B236" s="495">
        <f t="shared" si="15"/>
        <v>0</v>
      </c>
      <c r="C236" s="496">
        <f>IF(($P$9-SUM($C$9:C235))&gt;0,$AA$9,0)</f>
        <v>0</v>
      </c>
      <c r="D236" s="497">
        <f>IF(($P$10-SUM($D$9:D235))&gt;0,$AA$10,0)</f>
        <v>0</v>
      </c>
      <c r="E236" s="498">
        <f>ROUND(((P$9-SUM(C$9:C235))*G$2/100)/12,0)+ROUND(((P$10-SUM(D$9:D235))*(G$2-P$15)/100)/12,0)</f>
        <v>0</v>
      </c>
      <c r="F236" s="499">
        <f t="shared" si="14"/>
        <v>0</v>
      </c>
      <c r="G236" s="500" t="s">
        <v>189</v>
      </c>
      <c r="H236" s="501">
        <f>IF(P$13&gt;1,"未定",SUM(E225:E236))</f>
        <v>0</v>
      </c>
      <c r="I236" s="502"/>
      <c r="J236" s="502"/>
      <c r="K236" s="502"/>
      <c r="L236" s="502"/>
      <c r="M236" s="503">
        <f t="shared" si="16"/>
        <v>0</v>
      </c>
      <c r="N236" s="318"/>
      <c r="X236" s="309"/>
      <c r="Y236" s="309"/>
      <c r="Z236" s="309"/>
      <c r="AA236" s="310"/>
    </row>
    <row r="237" spans="1:27" s="311" customFormat="1" ht="18.75" customHeight="1">
      <c r="A237" s="464">
        <f t="shared" si="17"/>
        <v>0</v>
      </c>
      <c r="B237" s="465">
        <f t="shared" si="15"/>
        <v>0</v>
      </c>
      <c r="C237" s="466">
        <f>IF(($P$9-SUM($C$9:C236))&gt;0,$AA$9,0)</f>
        <v>0</v>
      </c>
      <c r="D237" s="467">
        <f>IF(($P$10-SUM($D$9:D236))&gt;0,$AA$10,0)</f>
        <v>0</v>
      </c>
      <c r="E237" s="507">
        <f>ROUND(((P$9-SUM(C$9:C236))*G$2/100)/12,0)+ROUND(((P$10-SUM(D$9:D236))*(G$2-P$15)/100)/12,0)</f>
        <v>0</v>
      </c>
      <c r="F237" s="469">
        <f t="shared" si="14"/>
        <v>0</v>
      </c>
      <c r="G237" s="1472" t="s">
        <v>215</v>
      </c>
      <c r="H237" s="1473"/>
      <c r="I237" s="470"/>
      <c r="J237" s="470"/>
      <c r="K237" s="470"/>
      <c r="L237" s="470"/>
      <c r="M237" s="472">
        <f t="shared" si="16"/>
        <v>0</v>
      </c>
      <c r="N237" s="318"/>
      <c r="X237" s="309"/>
      <c r="Y237" s="309"/>
      <c r="Z237" s="309"/>
      <c r="AA237" s="310"/>
    </row>
    <row r="238" spans="1:27" s="311" customFormat="1" ht="18.75" customHeight="1">
      <c r="A238" s="476">
        <f t="shared" si="17"/>
        <v>0</v>
      </c>
      <c r="B238" s="477">
        <f t="shared" si="15"/>
        <v>0</v>
      </c>
      <c r="C238" s="478">
        <f>IF(($P$9-SUM($C$9:C237))&gt;0,$AA$9,0)</f>
        <v>0</v>
      </c>
      <c r="D238" s="479">
        <f>IF(($P$10-SUM($D$9:D237))&gt;0,$AA$10,0)</f>
        <v>0</v>
      </c>
      <c r="E238" s="480">
        <f>ROUND(((P$9-SUM(C$9:C237))*G$2/100)/12,0)+ROUND(((P$10-SUM(D$9:D237))*(G$2-P$15)/100)/12,0)</f>
        <v>0</v>
      </c>
      <c r="F238" s="481">
        <f t="shared" si="14"/>
        <v>0</v>
      </c>
      <c r="G238" s="1474"/>
      <c r="H238" s="1475"/>
      <c r="I238" s="482"/>
      <c r="J238" s="482"/>
      <c r="K238" s="482"/>
      <c r="L238" s="482"/>
      <c r="M238" s="483">
        <f t="shared" si="16"/>
        <v>0</v>
      </c>
      <c r="N238" s="318"/>
      <c r="X238" s="309"/>
      <c r="Y238" s="309"/>
      <c r="Z238" s="309"/>
      <c r="AA238" s="310"/>
    </row>
    <row r="239" spans="1:27" s="311" customFormat="1" ht="18.75" customHeight="1">
      <c r="A239" s="476">
        <f t="shared" si="17"/>
        <v>0</v>
      </c>
      <c r="B239" s="477">
        <f t="shared" si="15"/>
        <v>0</v>
      </c>
      <c r="C239" s="478">
        <f>IF(($P$9-SUM($C$9:C238))&gt;0,$AA$9,0)</f>
        <v>0</v>
      </c>
      <c r="D239" s="479">
        <f>IF(($P$10-SUM($D$9:D238))&gt;0,$AA$10,0)</f>
        <v>0</v>
      </c>
      <c r="E239" s="480">
        <f>ROUND(((P$9-SUM(C$9:C238))*G$2/100)/12,0)+ROUND(((P$10-SUM(D$9:D238))*(G$2-P$15)/100)/12,0)</f>
        <v>0</v>
      </c>
      <c r="F239" s="481">
        <f t="shared" si="14"/>
        <v>0</v>
      </c>
      <c r="G239" s="1474"/>
      <c r="H239" s="1475"/>
      <c r="I239" s="482"/>
      <c r="J239" s="482"/>
      <c r="K239" s="482"/>
      <c r="L239" s="482"/>
      <c r="M239" s="483">
        <f t="shared" si="16"/>
        <v>0</v>
      </c>
      <c r="N239" s="318"/>
      <c r="X239" s="309"/>
      <c r="Y239" s="309"/>
      <c r="Z239" s="309"/>
      <c r="AA239" s="310"/>
    </row>
    <row r="240" spans="1:27" s="311" customFormat="1" ht="18.75" customHeight="1">
      <c r="A240" s="476">
        <f t="shared" si="17"/>
        <v>0</v>
      </c>
      <c r="B240" s="477">
        <f t="shared" si="15"/>
        <v>0</v>
      </c>
      <c r="C240" s="478">
        <f>IF(($P$9-SUM($C$9:C239))&gt;0,$AA$9,0)</f>
        <v>0</v>
      </c>
      <c r="D240" s="479">
        <f>IF(($P$10-SUM($D$9:D239))&gt;0,$AA$10,0)</f>
        <v>0</v>
      </c>
      <c r="E240" s="480">
        <f>ROUND(((P$9-SUM(C$9:C239))*G$2/100)/12,0)+ROUND(((P$10-SUM(D$9:D239))*(G$2-P$15)/100)/12,0)</f>
        <v>0</v>
      </c>
      <c r="F240" s="481">
        <f t="shared" si="14"/>
        <v>0</v>
      </c>
      <c r="G240" s="1474"/>
      <c r="H240" s="1475"/>
      <c r="I240" s="482"/>
      <c r="J240" s="482"/>
      <c r="K240" s="482"/>
      <c r="L240" s="482"/>
      <c r="M240" s="483">
        <f t="shared" si="16"/>
        <v>0</v>
      </c>
      <c r="N240" s="318"/>
      <c r="X240" s="309"/>
      <c r="Y240" s="309"/>
      <c r="Z240" s="309"/>
      <c r="AA240" s="310"/>
    </row>
    <row r="241" spans="1:27" s="311" customFormat="1" ht="18.75" customHeight="1">
      <c r="A241" s="476">
        <f t="shared" si="17"/>
        <v>0</v>
      </c>
      <c r="B241" s="477">
        <f t="shared" si="15"/>
        <v>0</v>
      </c>
      <c r="C241" s="478">
        <f>IF(($P$9-SUM($C$9:C240))&gt;0,$AA$9,0)</f>
        <v>0</v>
      </c>
      <c r="D241" s="479">
        <f>IF(($P$10-SUM($D$9:D240))&gt;0,$AA$10,0)</f>
        <v>0</v>
      </c>
      <c r="E241" s="480">
        <f>ROUND(((P$9-SUM(C$9:C240))*G$2/100)/12,0)+ROUND(((P$10-SUM(D$9:D240))*(G$2-P$15)/100)/12,0)</f>
        <v>0</v>
      </c>
      <c r="F241" s="481">
        <f t="shared" si="14"/>
        <v>0</v>
      </c>
      <c r="G241" s="1474"/>
      <c r="H241" s="1475"/>
      <c r="I241" s="482"/>
      <c r="J241" s="482"/>
      <c r="K241" s="482"/>
      <c r="L241" s="482"/>
      <c r="M241" s="483">
        <f t="shared" si="16"/>
        <v>0</v>
      </c>
      <c r="N241" s="318"/>
      <c r="X241" s="309"/>
      <c r="Y241" s="309"/>
      <c r="Z241" s="309"/>
      <c r="AA241" s="310"/>
    </row>
    <row r="242" spans="1:27" s="311" customFormat="1" ht="18.75" customHeight="1">
      <c r="A242" s="476">
        <f t="shared" si="17"/>
        <v>0</v>
      </c>
      <c r="B242" s="477">
        <f t="shared" si="15"/>
        <v>0</v>
      </c>
      <c r="C242" s="478">
        <f>IF(($P$9-SUM($C$9:C241))&gt;0,$AA$9,0)</f>
        <v>0</v>
      </c>
      <c r="D242" s="479">
        <f>IF(($P$10-SUM($D$9:D241))&gt;0,$AA$10,0)</f>
        <v>0</v>
      </c>
      <c r="E242" s="480">
        <f>ROUND(((P$9-SUM(C$9:C241))*G$2/100)/12,0)+ROUND(((P$10-SUM(D$9:D241))*(G$2-P$15)/100)/12,0)</f>
        <v>0</v>
      </c>
      <c r="F242" s="481">
        <f t="shared" si="14"/>
        <v>0</v>
      </c>
      <c r="G242" s="1474"/>
      <c r="H242" s="1475"/>
      <c r="I242" s="482"/>
      <c r="J242" s="482"/>
      <c r="K242" s="482"/>
      <c r="L242" s="482"/>
      <c r="M242" s="483">
        <f t="shared" si="16"/>
        <v>0</v>
      </c>
      <c r="N242" s="318"/>
      <c r="X242" s="309"/>
      <c r="Y242" s="309"/>
      <c r="Z242" s="309"/>
      <c r="AA242" s="310"/>
    </row>
    <row r="243" spans="1:27" s="311" customFormat="1" ht="18.75" customHeight="1">
      <c r="A243" s="476">
        <f t="shared" si="17"/>
        <v>0</v>
      </c>
      <c r="B243" s="477">
        <f t="shared" si="15"/>
        <v>0</v>
      </c>
      <c r="C243" s="478">
        <f>IF(($P$9-SUM($C$9:C242))&gt;0,$AA$9,0)</f>
        <v>0</v>
      </c>
      <c r="D243" s="479">
        <f>IF(($P$10-SUM($D$9:D242))&gt;0,$AA$10,0)</f>
        <v>0</v>
      </c>
      <c r="E243" s="480">
        <f>ROUND(((P$9-SUM(C$9:C242))*G$2/100)/12,0)+ROUND(((P$10-SUM(D$9:D242))*(G$2-P$15)/100)/12,0)</f>
        <v>0</v>
      </c>
      <c r="F243" s="481">
        <f t="shared" si="14"/>
        <v>0</v>
      </c>
      <c r="G243" s="1474"/>
      <c r="H243" s="1475"/>
      <c r="I243" s="482"/>
      <c r="J243" s="482"/>
      <c r="K243" s="482"/>
      <c r="L243" s="482"/>
      <c r="M243" s="483">
        <f t="shared" si="16"/>
        <v>0</v>
      </c>
      <c r="N243" s="318"/>
      <c r="X243" s="309"/>
      <c r="Y243" s="309"/>
      <c r="Z243" s="309"/>
      <c r="AA243" s="310"/>
    </row>
    <row r="244" spans="1:27" s="311" customFormat="1" ht="18.75" customHeight="1">
      <c r="A244" s="476">
        <f t="shared" si="17"/>
        <v>0</v>
      </c>
      <c r="B244" s="477">
        <f t="shared" si="15"/>
        <v>0</v>
      </c>
      <c r="C244" s="478">
        <f>IF(($P$9-SUM($C$9:C243))&gt;0,$AA$9,0)</f>
        <v>0</v>
      </c>
      <c r="D244" s="479">
        <f>IF(($P$10-SUM($D$9:D243))&gt;0,$AA$10,0)</f>
        <v>0</v>
      </c>
      <c r="E244" s="480">
        <f>ROUND(((P$9-SUM(C$9:C243))*G$2/100)/12,0)+ROUND(((P$10-SUM(D$9:D243))*(G$2-P$15)/100)/12,0)</f>
        <v>0</v>
      </c>
      <c r="F244" s="481">
        <f t="shared" si="14"/>
        <v>0</v>
      </c>
      <c r="G244" s="1474"/>
      <c r="H244" s="1475"/>
      <c r="I244" s="482"/>
      <c r="J244" s="482"/>
      <c r="K244" s="482"/>
      <c r="L244" s="482"/>
      <c r="M244" s="483">
        <f t="shared" si="16"/>
        <v>0</v>
      </c>
      <c r="N244" s="318"/>
      <c r="X244" s="309"/>
      <c r="Y244" s="309"/>
      <c r="Z244" s="309"/>
      <c r="AA244" s="310"/>
    </row>
    <row r="245" spans="1:27" s="311" customFormat="1" ht="18.75" customHeight="1">
      <c r="A245" s="476">
        <f t="shared" si="17"/>
        <v>0</v>
      </c>
      <c r="B245" s="477">
        <f t="shared" si="15"/>
        <v>0</v>
      </c>
      <c r="C245" s="478">
        <f>IF(($P$9-SUM($C$9:C244))&gt;0,$AA$9,0)</f>
        <v>0</v>
      </c>
      <c r="D245" s="479">
        <f>IF(($P$10-SUM($D$9:D244))&gt;0,$AA$10,0)</f>
        <v>0</v>
      </c>
      <c r="E245" s="480">
        <f>ROUND(((P$9-SUM(C$9:C244))*G$2/100)/12,0)+ROUND(((P$10-SUM(D$9:D244))*(G$2-P$15)/100)/12,0)</f>
        <v>0</v>
      </c>
      <c r="F245" s="481">
        <f t="shared" si="14"/>
        <v>0</v>
      </c>
      <c r="G245" s="1474"/>
      <c r="H245" s="1475"/>
      <c r="I245" s="482"/>
      <c r="J245" s="482"/>
      <c r="K245" s="482"/>
      <c r="L245" s="482"/>
      <c r="M245" s="483">
        <f t="shared" si="16"/>
        <v>0</v>
      </c>
      <c r="N245" s="318"/>
      <c r="X245" s="309"/>
      <c r="Y245" s="309"/>
      <c r="Z245" s="309"/>
      <c r="AA245" s="310"/>
    </row>
    <row r="246" spans="1:27" s="311" customFormat="1" ht="18.75" customHeight="1">
      <c r="A246" s="476">
        <f t="shared" si="17"/>
        <v>0</v>
      </c>
      <c r="B246" s="477">
        <f t="shared" si="15"/>
        <v>0</v>
      </c>
      <c r="C246" s="478">
        <f>IF(($P$9-SUM($C$9:C245))&gt;0,$AA$9,0)</f>
        <v>0</v>
      </c>
      <c r="D246" s="479">
        <f>IF(($P$10-SUM($D$9:D245))&gt;0,$AA$10,0)</f>
        <v>0</v>
      </c>
      <c r="E246" s="480">
        <f>ROUND(((P$9-SUM(C$9:C245))*G$2/100)/12,0)+ROUND(((P$10-SUM(D$9:D245))*(G$2-P$15)/100)/12,0)</f>
        <v>0</v>
      </c>
      <c r="F246" s="481">
        <f t="shared" si="14"/>
        <v>0</v>
      </c>
      <c r="G246" s="489" t="s">
        <v>165</v>
      </c>
      <c r="H246" s="517">
        <f>IF(P$13&gt;1,"未定",SUM(F237:F248))</f>
        <v>0</v>
      </c>
      <c r="I246" s="482"/>
      <c r="J246" s="482"/>
      <c r="K246" s="482"/>
      <c r="L246" s="482"/>
      <c r="M246" s="483">
        <f t="shared" si="16"/>
        <v>0</v>
      </c>
      <c r="N246" s="318"/>
      <c r="X246" s="309"/>
      <c r="Y246" s="309"/>
      <c r="Z246" s="309"/>
      <c r="AA246" s="310"/>
    </row>
    <row r="247" spans="1:27" s="311" customFormat="1" ht="18.75" customHeight="1">
      <c r="A247" s="476">
        <f t="shared" si="17"/>
        <v>0</v>
      </c>
      <c r="B247" s="477">
        <f t="shared" si="15"/>
        <v>0</v>
      </c>
      <c r="C247" s="478">
        <f>IF(($P$9-SUM($C$9:C246))&gt;0,$AA$9,0)</f>
        <v>0</v>
      </c>
      <c r="D247" s="479">
        <f>IF(($P$10-SUM($D$9:D246))&gt;0,$AA$10,0)</f>
        <v>0</v>
      </c>
      <c r="E247" s="480">
        <f>ROUND(((P$9-SUM(C$9:C246))*G$2/100)/12,0)+ROUND(((P$10-SUM(D$9:D246))*(G$2-P$15)/100)/12,0)</f>
        <v>0</v>
      </c>
      <c r="F247" s="481">
        <f t="shared" si="14"/>
        <v>0</v>
      </c>
      <c r="G247" s="491" t="s">
        <v>187</v>
      </c>
      <c r="H247" s="492">
        <f>SUM(B237:B248)</f>
        <v>0</v>
      </c>
      <c r="I247" s="482"/>
      <c r="J247" s="482"/>
      <c r="K247" s="482"/>
      <c r="L247" s="482"/>
      <c r="M247" s="483">
        <f t="shared" si="16"/>
        <v>0</v>
      </c>
      <c r="N247" s="318"/>
      <c r="X247" s="309"/>
      <c r="Y247" s="309"/>
      <c r="Z247" s="309"/>
      <c r="AA247" s="310"/>
    </row>
    <row r="248" spans="1:27" s="311" customFormat="1" ht="18.75" customHeight="1">
      <c r="A248" s="494">
        <f t="shared" si="17"/>
        <v>0</v>
      </c>
      <c r="B248" s="495">
        <f t="shared" si="15"/>
        <v>0</v>
      </c>
      <c r="C248" s="496">
        <f>IF(($P$9-SUM($C$9:C247))&gt;0,$AA$9,0)</f>
        <v>0</v>
      </c>
      <c r="D248" s="497">
        <f>IF(($P$10-SUM($D$9:D247))&gt;0,$AA$10,0)</f>
        <v>0</v>
      </c>
      <c r="E248" s="498">
        <f>ROUND(((P$9-SUM(C$9:C247))*G$2/100)/12,0)+ROUND(((P$10-SUM(D$9:D247))*(G$2-P$15)/100)/12,0)</f>
        <v>0</v>
      </c>
      <c r="F248" s="499">
        <f t="shared" si="14"/>
        <v>0</v>
      </c>
      <c r="G248" s="500" t="s">
        <v>189</v>
      </c>
      <c r="H248" s="501">
        <f>IF(P$13&gt;1,"未定",SUM(E237:E248))</f>
        <v>0</v>
      </c>
      <c r="I248" s="502"/>
      <c r="J248" s="502"/>
      <c r="K248" s="502"/>
      <c r="L248" s="502"/>
      <c r="M248" s="503">
        <f t="shared" si="16"/>
        <v>0</v>
      </c>
      <c r="N248" s="318"/>
      <c r="X248" s="309"/>
      <c r="Y248" s="309"/>
      <c r="Z248" s="309"/>
      <c r="AA248" s="310"/>
    </row>
    <row r="249" spans="1:27" s="311" customFormat="1" ht="18.75" customHeight="1">
      <c r="A249" s="464">
        <f t="shared" si="17"/>
        <v>0</v>
      </c>
      <c r="B249" s="465">
        <f t="shared" si="15"/>
        <v>0</v>
      </c>
      <c r="C249" s="466">
        <f>IF(($P$9-SUM($C$9:C248))&gt;0,$AA$9,0)</f>
        <v>0</v>
      </c>
      <c r="D249" s="467">
        <f>IF(($P$10-SUM($D$9:D248))&gt;0,$AA$10,0)</f>
        <v>0</v>
      </c>
      <c r="E249" s="507">
        <f>ROUND(((P$9-SUM(C$9:C248))*G$2/100)/12,0)+ROUND(((P$10-SUM(D$9:D248))*(G$2-P$15)/100)/12,0)</f>
        <v>0</v>
      </c>
      <c r="F249" s="469">
        <f t="shared" si="14"/>
        <v>0</v>
      </c>
      <c r="G249" s="1472" t="s">
        <v>216</v>
      </c>
      <c r="H249" s="1473"/>
      <c r="I249" s="470"/>
      <c r="J249" s="470"/>
      <c r="K249" s="470"/>
      <c r="L249" s="470"/>
      <c r="M249" s="472">
        <f t="shared" si="16"/>
        <v>0</v>
      </c>
      <c r="N249" s="318"/>
      <c r="X249" s="309"/>
      <c r="Y249" s="309"/>
      <c r="Z249" s="309"/>
      <c r="AA249" s="310"/>
    </row>
    <row r="250" spans="1:27" s="311" customFormat="1" ht="18.75" customHeight="1">
      <c r="A250" s="476">
        <f t="shared" si="17"/>
        <v>0</v>
      </c>
      <c r="B250" s="477">
        <f t="shared" si="15"/>
        <v>0</v>
      </c>
      <c r="C250" s="478">
        <f>IF(($P$9-SUM($C$9:C249))&gt;0,$AA$9,0)</f>
        <v>0</v>
      </c>
      <c r="D250" s="479">
        <f>IF(($P$10-SUM($D$9:D249))&gt;0,$AA$10,0)</f>
        <v>0</v>
      </c>
      <c r="E250" s="480">
        <f>ROUND(((P$9-SUM(C$9:C249))*G$2/100)/12,0)+ROUND(((P$10-SUM(D$9:D249))*(G$2-P$15)/100)/12,0)</f>
        <v>0</v>
      </c>
      <c r="F250" s="481">
        <f t="shared" si="14"/>
        <v>0</v>
      </c>
      <c r="G250" s="1474"/>
      <c r="H250" s="1475"/>
      <c r="I250" s="482"/>
      <c r="J250" s="482"/>
      <c r="K250" s="482"/>
      <c r="L250" s="482"/>
      <c r="M250" s="483">
        <f t="shared" si="16"/>
        <v>0</v>
      </c>
      <c r="N250" s="318"/>
      <c r="X250" s="309"/>
      <c r="Y250" s="309"/>
      <c r="Z250" s="309"/>
      <c r="AA250" s="310"/>
    </row>
    <row r="251" spans="1:27" s="311" customFormat="1" ht="18.75" customHeight="1">
      <c r="A251" s="476">
        <f t="shared" si="17"/>
        <v>0</v>
      </c>
      <c r="B251" s="477">
        <f t="shared" si="15"/>
        <v>0</v>
      </c>
      <c r="C251" s="478">
        <f>IF(($P$9-SUM($C$9:C250))&gt;0,$AA$9,0)</f>
        <v>0</v>
      </c>
      <c r="D251" s="479">
        <f>IF(($P$10-SUM($D$9:D250))&gt;0,$AA$10,0)</f>
        <v>0</v>
      </c>
      <c r="E251" s="480">
        <f>ROUND(((P$9-SUM(C$9:C250))*G$2/100)/12,0)+ROUND(((P$10-SUM(D$9:D250))*(G$2-P$15)/100)/12,0)</f>
        <v>0</v>
      </c>
      <c r="F251" s="481">
        <f t="shared" si="14"/>
        <v>0</v>
      </c>
      <c r="G251" s="1474"/>
      <c r="H251" s="1475"/>
      <c r="I251" s="482"/>
      <c r="J251" s="482"/>
      <c r="K251" s="482"/>
      <c r="L251" s="482"/>
      <c r="M251" s="483">
        <f t="shared" si="16"/>
        <v>0</v>
      </c>
      <c r="N251" s="318"/>
      <c r="X251" s="309"/>
      <c r="Y251" s="309"/>
      <c r="Z251" s="309"/>
      <c r="AA251" s="310"/>
    </row>
    <row r="252" spans="1:27" s="311" customFormat="1" ht="18.75" customHeight="1">
      <c r="A252" s="476">
        <f t="shared" si="17"/>
        <v>0</v>
      </c>
      <c r="B252" s="477">
        <f t="shared" si="15"/>
        <v>0</v>
      </c>
      <c r="C252" s="478">
        <f>IF(($P$9-SUM($C$9:C251))&gt;0,$AA$9,0)</f>
        <v>0</v>
      </c>
      <c r="D252" s="479">
        <f>IF(($P$10-SUM($D$9:D251))&gt;0,$AA$10,0)</f>
        <v>0</v>
      </c>
      <c r="E252" s="480">
        <f>ROUND(((P$9-SUM(C$9:C251))*G$2/100)/12,0)+ROUND(((P$10-SUM(D$9:D251))*(G$2-P$15)/100)/12,0)</f>
        <v>0</v>
      </c>
      <c r="F252" s="481">
        <f t="shared" si="14"/>
        <v>0</v>
      </c>
      <c r="G252" s="1474"/>
      <c r="H252" s="1475"/>
      <c r="I252" s="482"/>
      <c r="J252" s="482"/>
      <c r="K252" s="482"/>
      <c r="L252" s="482"/>
      <c r="M252" s="483">
        <f t="shared" si="16"/>
        <v>0</v>
      </c>
      <c r="N252" s="318"/>
      <c r="X252" s="309"/>
      <c r="Y252" s="309"/>
      <c r="Z252" s="309"/>
      <c r="AA252" s="310"/>
    </row>
    <row r="253" spans="1:27" s="311" customFormat="1" ht="18.75" customHeight="1">
      <c r="A253" s="476">
        <f t="shared" si="17"/>
        <v>0</v>
      </c>
      <c r="B253" s="477">
        <f t="shared" si="15"/>
        <v>0</v>
      </c>
      <c r="C253" s="478">
        <f>IF(($P$9-SUM($C$9:C252))&gt;0,$AA$9,0)</f>
        <v>0</v>
      </c>
      <c r="D253" s="479">
        <f>IF(($P$10-SUM($D$9:D252))&gt;0,$AA$10,0)</f>
        <v>0</v>
      </c>
      <c r="E253" s="480">
        <f>ROUND(((P$9-SUM(C$9:C252))*G$2/100)/12,0)+ROUND(((P$10-SUM(D$9:D252))*(G$2-P$15)/100)/12,0)</f>
        <v>0</v>
      </c>
      <c r="F253" s="481">
        <f t="shared" si="14"/>
        <v>0</v>
      </c>
      <c r="G253" s="1474"/>
      <c r="H253" s="1475"/>
      <c r="I253" s="482"/>
      <c r="J253" s="482"/>
      <c r="K253" s="482"/>
      <c r="L253" s="482"/>
      <c r="M253" s="483">
        <f t="shared" si="16"/>
        <v>0</v>
      </c>
      <c r="N253" s="318"/>
      <c r="X253" s="309"/>
      <c r="Y253" s="309"/>
      <c r="Z253" s="309"/>
      <c r="AA253" s="310"/>
    </row>
    <row r="254" spans="1:27" s="311" customFormat="1" ht="18.75" customHeight="1">
      <c r="A254" s="476">
        <f t="shared" si="17"/>
        <v>0</v>
      </c>
      <c r="B254" s="477">
        <f t="shared" si="15"/>
        <v>0</v>
      </c>
      <c r="C254" s="478">
        <f>IF(($P$9-SUM($C$9:C253))&gt;0,$AA$9,0)</f>
        <v>0</v>
      </c>
      <c r="D254" s="479">
        <f>IF(($P$10-SUM($D$9:D253))&gt;0,$AA$10,0)</f>
        <v>0</v>
      </c>
      <c r="E254" s="480">
        <f>ROUND(((P$9-SUM(C$9:C253))*G$2/100)/12,0)+ROUND(((P$10-SUM(D$9:D253))*(G$2-P$15)/100)/12,0)</f>
        <v>0</v>
      </c>
      <c r="F254" s="481">
        <f t="shared" si="14"/>
        <v>0</v>
      </c>
      <c r="G254" s="1474"/>
      <c r="H254" s="1475"/>
      <c r="I254" s="482"/>
      <c r="J254" s="482"/>
      <c r="K254" s="482"/>
      <c r="L254" s="482"/>
      <c r="M254" s="483">
        <f t="shared" si="16"/>
        <v>0</v>
      </c>
      <c r="N254" s="318"/>
      <c r="X254" s="309"/>
      <c r="Y254" s="309"/>
      <c r="Z254" s="309"/>
      <c r="AA254" s="310"/>
    </row>
    <row r="255" spans="1:27" s="311" customFormat="1" ht="18.75" customHeight="1">
      <c r="A255" s="476">
        <f t="shared" si="17"/>
        <v>0</v>
      </c>
      <c r="B255" s="477">
        <f t="shared" si="15"/>
        <v>0</v>
      </c>
      <c r="C255" s="478">
        <f>IF(($P$9-SUM($C$9:C254))&gt;0,$AA$9,0)</f>
        <v>0</v>
      </c>
      <c r="D255" s="479">
        <f>IF(($P$10-SUM($D$9:D254))&gt;0,$AA$10,0)</f>
        <v>0</v>
      </c>
      <c r="E255" s="480">
        <f>ROUND(((P$9-SUM(C$9:C254))*G$2/100)/12,0)+ROUND(((P$10-SUM(D$9:D254))*(G$2-P$15)/100)/12,0)</f>
        <v>0</v>
      </c>
      <c r="F255" s="481">
        <f t="shared" si="14"/>
        <v>0</v>
      </c>
      <c r="G255" s="1474"/>
      <c r="H255" s="1475"/>
      <c r="I255" s="482"/>
      <c r="J255" s="482"/>
      <c r="K255" s="482"/>
      <c r="L255" s="482"/>
      <c r="M255" s="483">
        <f t="shared" si="16"/>
        <v>0</v>
      </c>
      <c r="N255" s="318"/>
      <c r="X255" s="309"/>
      <c r="Y255" s="309"/>
      <c r="Z255" s="309"/>
      <c r="AA255" s="310"/>
    </row>
    <row r="256" spans="1:27" s="311" customFormat="1" ht="18.75" customHeight="1">
      <c r="A256" s="476">
        <f t="shared" si="17"/>
        <v>0</v>
      </c>
      <c r="B256" s="477">
        <f t="shared" si="15"/>
        <v>0</v>
      </c>
      <c r="C256" s="478">
        <f>IF(($P$9-SUM($C$9:C255))&gt;0,$AA$9,0)</f>
        <v>0</v>
      </c>
      <c r="D256" s="479">
        <f>IF(($P$10-SUM($D$9:D255))&gt;0,$AA$10,0)</f>
        <v>0</v>
      </c>
      <c r="E256" s="480">
        <f>ROUND(((P$9-SUM(C$9:C255))*G$2/100)/12,0)+ROUND(((P$10-SUM(D$9:D255))*(G$2-P$15)/100)/12,0)</f>
        <v>0</v>
      </c>
      <c r="F256" s="481">
        <f t="shared" si="14"/>
        <v>0</v>
      </c>
      <c r="G256" s="1474"/>
      <c r="H256" s="1475"/>
      <c r="I256" s="482"/>
      <c r="J256" s="482"/>
      <c r="K256" s="482"/>
      <c r="L256" s="482"/>
      <c r="M256" s="483">
        <f t="shared" si="16"/>
        <v>0</v>
      </c>
      <c r="N256" s="318"/>
      <c r="X256" s="309"/>
      <c r="Y256" s="309"/>
      <c r="Z256" s="309"/>
      <c r="AA256" s="310"/>
    </row>
    <row r="257" spans="1:27" s="311" customFormat="1" ht="18.75" customHeight="1">
      <c r="A257" s="476">
        <f t="shared" si="17"/>
        <v>0</v>
      </c>
      <c r="B257" s="477">
        <f t="shared" si="15"/>
        <v>0</v>
      </c>
      <c r="C257" s="478">
        <f>IF(($P$9-SUM($C$9:C256))&gt;0,$AA$9,0)</f>
        <v>0</v>
      </c>
      <c r="D257" s="479">
        <f>IF(($P$10-SUM($D$9:D256))&gt;0,$AA$10,0)</f>
        <v>0</v>
      </c>
      <c r="E257" s="480">
        <f>ROUND(((P$9-SUM(C$9:C256))*G$2/100)/12,0)+ROUND(((P$10-SUM(D$9:D256))*(G$2-P$15)/100)/12,0)</f>
        <v>0</v>
      </c>
      <c r="F257" s="481">
        <f t="shared" ref="F257:F320" si="18">IF(P$13&gt;1,"未定",B257+E257)</f>
        <v>0</v>
      </c>
      <c r="G257" s="1474"/>
      <c r="H257" s="1475"/>
      <c r="I257" s="482"/>
      <c r="J257" s="482"/>
      <c r="K257" s="482"/>
      <c r="L257" s="482"/>
      <c r="M257" s="483">
        <f t="shared" si="16"/>
        <v>0</v>
      </c>
      <c r="N257" s="318"/>
      <c r="X257" s="309"/>
      <c r="Y257" s="309"/>
      <c r="Z257" s="309"/>
      <c r="AA257" s="310"/>
    </row>
    <row r="258" spans="1:27" s="311" customFormat="1" ht="18.75" customHeight="1">
      <c r="A258" s="476">
        <f t="shared" si="17"/>
        <v>0</v>
      </c>
      <c r="B258" s="477">
        <f t="shared" si="15"/>
        <v>0</v>
      </c>
      <c r="C258" s="478">
        <f>IF(($P$9-SUM($C$9:C257))&gt;0,$AA$9,0)</f>
        <v>0</v>
      </c>
      <c r="D258" s="479">
        <f>IF(($P$10-SUM($D$9:D257))&gt;0,$AA$10,0)</f>
        <v>0</v>
      </c>
      <c r="E258" s="480">
        <f>ROUND(((P$9-SUM(C$9:C257))*G$2/100)/12,0)+ROUND(((P$10-SUM(D$9:D257))*(G$2-P$15)/100)/12,0)</f>
        <v>0</v>
      </c>
      <c r="F258" s="481">
        <f t="shared" si="18"/>
        <v>0</v>
      </c>
      <c r="G258" s="489" t="s">
        <v>165</v>
      </c>
      <c r="H258" s="517">
        <f>IF(P$13&gt;1,"未定",SUM(F249:F260))</f>
        <v>0</v>
      </c>
      <c r="I258" s="482"/>
      <c r="J258" s="482"/>
      <c r="K258" s="482"/>
      <c r="L258" s="482"/>
      <c r="M258" s="483">
        <f t="shared" si="16"/>
        <v>0</v>
      </c>
      <c r="N258" s="318"/>
      <c r="X258" s="309"/>
      <c r="Y258" s="309"/>
      <c r="Z258" s="309"/>
      <c r="AA258" s="310"/>
    </row>
    <row r="259" spans="1:27" s="311" customFormat="1" ht="18.75" customHeight="1">
      <c r="A259" s="476">
        <f t="shared" si="17"/>
        <v>0</v>
      </c>
      <c r="B259" s="477">
        <f t="shared" si="15"/>
        <v>0</v>
      </c>
      <c r="C259" s="478">
        <f>IF(($P$9-SUM($C$9:C258))&gt;0,$AA$9,0)</f>
        <v>0</v>
      </c>
      <c r="D259" s="479">
        <f>IF(($P$10-SUM($D$9:D258))&gt;0,$AA$10,0)</f>
        <v>0</v>
      </c>
      <c r="E259" s="480">
        <f>ROUND(((P$9-SUM(C$9:C258))*G$2/100)/12,0)+ROUND(((P$10-SUM(D$9:D258))*(G$2-P$15)/100)/12,0)</f>
        <v>0</v>
      </c>
      <c r="F259" s="481">
        <f t="shared" si="18"/>
        <v>0</v>
      </c>
      <c r="G259" s="491" t="s">
        <v>187</v>
      </c>
      <c r="H259" s="492">
        <f>SUM(B249:B260)</f>
        <v>0</v>
      </c>
      <c r="I259" s="482"/>
      <c r="J259" s="482"/>
      <c r="K259" s="482"/>
      <c r="L259" s="482"/>
      <c r="M259" s="483">
        <f t="shared" si="16"/>
        <v>0</v>
      </c>
      <c r="N259" s="318"/>
      <c r="X259" s="309"/>
      <c r="Y259" s="309"/>
      <c r="Z259" s="309"/>
      <c r="AA259" s="310"/>
    </row>
    <row r="260" spans="1:27" s="311" customFormat="1" ht="18.75" customHeight="1">
      <c r="A260" s="494">
        <f t="shared" si="17"/>
        <v>0</v>
      </c>
      <c r="B260" s="495">
        <f t="shared" si="15"/>
        <v>0</v>
      </c>
      <c r="C260" s="496">
        <f>IF(($P$9-SUM($C$9:C259))&gt;0,$AA$9,0)</f>
        <v>0</v>
      </c>
      <c r="D260" s="497">
        <f>IF(($P$10-SUM($D$9:D259))&gt;0,$AA$10,0)</f>
        <v>0</v>
      </c>
      <c r="E260" s="498">
        <f>ROUND(((P$9-SUM(C$9:C259))*G$2/100)/12,0)+ROUND(((P$10-SUM(D$9:D259))*(G$2-P$15)/100)/12,0)</f>
        <v>0</v>
      </c>
      <c r="F260" s="499">
        <f t="shared" si="18"/>
        <v>0</v>
      </c>
      <c r="G260" s="500" t="s">
        <v>189</v>
      </c>
      <c r="H260" s="501">
        <f>IF(P$13&gt;1,"未定",SUM(E249:E260))</f>
        <v>0</v>
      </c>
      <c r="I260" s="502"/>
      <c r="J260" s="502"/>
      <c r="K260" s="502"/>
      <c r="L260" s="502"/>
      <c r="M260" s="503">
        <f t="shared" si="16"/>
        <v>0</v>
      </c>
      <c r="N260" s="318"/>
      <c r="X260" s="309"/>
      <c r="Y260" s="309"/>
      <c r="Z260" s="309"/>
      <c r="AA260" s="310"/>
    </row>
    <row r="261" spans="1:27" s="311" customFormat="1" ht="18.75" customHeight="1">
      <c r="A261" s="464">
        <f t="shared" si="17"/>
        <v>0</v>
      </c>
      <c r="B261" s="465">
        <f t="shared" si="15"/>
        <v>0</v>
      </c>
      <c r="C261" s="466">
        <f>IF(($P$9-SUM($C$9:C260))&gt;0,$AA$9,0)</f>
        <v>0</v>
      </c>
      <c r="D261" s="467">
        <f>IF(($P$10-SUM($D$9:D260))&gt;0,$AA$10,0)</f>
        <v>0</v>
      </c>
      <c r="E261" s="507">
        <f>ROUND(((P$9-SUM(C$9:C260))*G$2/100)/12,0)+ROUND(((P$10-SUM(D$9:D260))*(G$2-P$15)/100)/12,0)</f>
        <v>0</v>
      </c>
      <c r="F261" s="469">
        <f t="shared" si="18"/>
        <v>0</v>
      </c>
      <c r="G261" s="1472" t="s">
        <v>217</v>
      </c>
      <c r="H261" s="1473"/>
      <c r="I261" s="470"/>
      <c r="J261" s="470"/>
      <c r="K261" s="470"/>
      <c r="L261" s="470"/>
      <c r="M261" s="472">
        <f t="shared" si="16"/>
        <v>0</v>
      </c>
      <c r="N261" s="318"/>
      <c r="X261" s="309"/>
      <c r="Y261" s="309"/>
      <c r="Z261" s="309"/>
      <c r="AA261" s="310"/>
    </row>
    <row r="262" spans="1:27" s="311" customFormat="1" ht="18.75" customHeight="1">
      <c r="A262" s="476">
        <f t="shared" si="17"/>
        <v>0</v>
      </c>
      <c r="B262" s="477">
        <f t="shared" si="15"/>
        <v>0</v>
      </c>
      <c r="C262" s="478">
        <f>IF(($P$9-SUM($C$9:C261))&gt;0,$AA$9,0)</f>
        <v>0</v>
      </c>
      <c r="D262" s="479">
        <f>IF(($P$10-SUM($D$9:D261))&gt;0,$AA$10,0)</f>
        <v>0</v>
      </c>
      <c r="E262" s="480">
        <f>ROUND(((P$9-SUM(C$9:C261))*G$2/100)/12,0)+ROUND(((P$10-SUM(D$9:D261))*(G$2-P$15)/100)/12,0)</f>
        <v>0</v>
      </c>
      <c r="F262" s="481">
        <f t="shared" si="18"/>
        <v>0</v>
      </c>
      <c r="G262" s="1474"/>
      <c r="H262" s="1475"/>
      <c r="I262" s="482"/>
      <c r="J262" s="482"/>
      <c r="K262" s="482"/>
      <c r="L262" s="482"/>
      <c r="M262" s="483">
        <f t="shared" si="16"/>
        <v>0</v>
      </c>
      <c r="N262" s="318"/>
      <c r="X262" s="309"/>
      <c r="Y262" s="309"/>
      <c r="Z262" s="309"/>
      <c r="AA262" s="310"/>
    </row>
    <row r="263" spans="1:27" s="311" customFormat="1" ht="18.75" customHeight="1">
      <c r="A263" s="476">
        <f t="shared" si="17"/>
        <v>0</v>
      </c>
      <c r="B263" s="477">
        <f t="shared" si="15"/>
        <v>0</v>
      </c>
      <c r="C263" s="478">
        <f>IF(($P$9-SUM($C$9:C262))&gt;0,$AA$9,0)</f>
        <v>0</v>
      </c>
      <c r="D263" s="479">
        <f>IF(($P$10-SUM($D$9:D262))&gt;0,$AA$10,0)</f>
        <v>0</v>
      </c>
      <c r="E263" s="480">
        <f>ROUND(((P$9-SUM(C$9:C262))*G$2/100)/12,0)+ROUND(((P$10-SUM(D$9:D262))*(G$2-P$15)/100)/12,0)</f>
        <v>0</v>
      </c>
      <c r="F263" s="481">
        <f t="shared" si="18"/>
        <v>0</v>
      </c>
      <c r="G263" s="1474"/>
      <c r="H263" s="1475"/>
      <c r="I263" s="482"/>
      <c r="J263" s="482"/>
      <c r="K263" s="482"/>
      <c r="L263" s="482"/>
      <c r="M263" s="483">
        <f t="shared" si="16"/>
        <v>0</v>
      </c>
      <c r="N263" s="318"/>
      <c r="X263" s="309"/>
      <c r="Y263" s="309"/>
      <c r="Z263" s="309"/>
      <c r="AA263" s="310"/>
    </row>
    <row r="264" spans="1:27" s="311" customFormat="1" ht="18.75" customHeight="1">
      <c r="A264" s="476">
        <f t="shared" si="17"/>
        <v>0</v>
      </c>
      <c r="B264" s="477">
        <f t="shared" si="15"/>
        <v>0</v>
      </c>
      <c r="C264" s="478">
        <f>IF(($P$9-SUM($C$9:C263))&gt;0,$AA$9,0)</f>
        <v>0</v>
      </c>
      <c r="D264" s="479">
        <f>IF(($P$10-SUM($D$9:D263))&gt;0,$AA$10,0)</f>
        <v>0</v>
      </c>
      <c r="E264" s="480">
        <f>ROUND(((P$9-SUM(C$9:C263))*G$2/100)/12,0)+ROUND(((P$10-SUM(D$9:D263))*(G$2-P$15)/100)/12,0)</f>
        <v>0</v>
      </c>
      <c r="F264" s="481">
        <f t="shared" si="18"/>
        <v>0</v>
      </c>
      <c r="G264" s="1474"/>
      <c r="H264" s="1475"/>
      <c r="I264" s="482"/>
      <c r="J264" s="482"/>
      <c r="K264" s="482"/>
      <c r="L264" s="482"/>
      <c r="M264" s="483">
        <f t="shared" si="16"/>
        <v>0</v>
      </c>
      <c r="N264" s="318"/>
      <c r="X264" s="309"/>
      <c r="Y264" s="309"/>
      <c r="Z264" s="309"/>
      <c r="AA264" s="310"/>
    </row>
    <row r="265" spans="1:27" s="311" customFormat="1" ht="18.75" customHeight="1">
      <c r="A265" s="476">
        <f t="shared" si="17"/>
        <v>0</v>
      </c>
      <c r="B265" s="477">
        <f t="shared" ref="B265:B328" si="19">SUM(C265:D265)</f>
        <v>0</v>
      </c>
      <c r="C265" s="478">
        <f>IF(($P$9-SUM($C$9:C264))&gt;0,$AA$9,0)</f>
        <v>0</v>
      </c>
      <c r="D265" s="479">
        <f>IF(($P$10-SUM($D$9:D264))&gt;0,$AA$10,0)</f>
        <v>0</v>
      </c>
      <c r="E265" s="480">
        <f>ROUND(((P$9-SUM(C$9:C264))*G$2/100)/12,0)+ROUND(((P$10-SUM(D$9:D264))*(G$2-P$15)/100)/12,0)</f>
        <v>0</v>
      </c>
      <c r="F265" s="481">
        <f t="shared" si="18"/>
        <v>0</v>
      </c>
      <c r="G265" s="1474"/>
      <c r="H265" s="1475"/>
      <c r="I265" s="482"/>
      <c r="J265" s="482"/>
      <c r="K265" s="482"/>
      <c r="L265" s="482"/>
      <c r="M265" s="483">
        <f t="shared" ref="M265:M328" si="20">SUM(I265:L265)</f>
        <v>0</v>
      </c>
      <c r="N265" s="318"/>
      <c r="X265" s="309"/>
      <c r="Y265" s="309"/>
      <c r="Z265" s="309"/>
      <c r="AA265" s="310"/>
    </row>
    <row r="266" spans="1:27" s="311" customFormat="1" ht="18.75" customHeight="1">
      <c r="A266" s="476">
        <f t="shared" ref="A266:A329" si="21">IF(F266&gt;0,A265+1,0)</f>
        <v>0</v>
      </c>
      <c r="B266" s="477">
        <f t="shared" si="19"/>
        <v>0</v>
      </c>
      <c r="C266" s="478">
        <f>IF(($P$9-SUM($C$9:C265))&gt;0,$AA$9,0)</f>
        <v>0</v>
      </c>
      <c r="D266" s="479">
        <f>IF(($P$10-SUM($D$9:D265))&gt;0,$AA$10,0)</f>
        <v>0</v>
      </c>
      <c r="E266" s="480">
        <f>ROUND(((P$9-SUM(C$9:C265))*G$2/100)/12,0)+ROUND(((P$10-SUM(D$9:D265))*(G$2-P$15)/100)/12,0)</f>
        <v>0</v>
      </c>
      <c r="F266" s="481">
        <f t="shared" si="18"/>
        <v>0</v>
      </c>
      <c r="G266" s="1474"/>
      <c r="H266" s="1475"/>
      <c r="I266" s="482"/>
      <c r="J266" s="482"/>
      <c r="K266" s="482"/>
      <c r="L266" s="482"/>
      <c r="M266" s="483">
        <f t="shared" si="20"/>
        <v>0</v>
      </c>
      <c r="N266" s="318"/>
      <c r="X266" s="309"/>
      <c r="Y266" s="309"/>
      <c r="Z266" s="309"/>
      <c r="AA266" s="310"/>
    </row>
    <row r="267" spans="1:27" s="311" customFormat="1" ht="18.75" customHeight="1">
      <c r="A267" s="476">
        <f t="shared" si="21"/>
        <v>0</v>
      </c>
      <c r="B267" s="477">
        <f t="shared" si="19"/>
        <v>0</v>
      </c>
      <c r="C267" s="478">
        <f>IF(($P$9-SUM($C$9:C266))&gt;0,$AA$9,0)</f>
        <v>0</v>
      </c>
      <c r="D267" s="479">
        <f>IF(($P$10-SUM($D$9:D266))&gt;0,$AA$10,0)</f>
        <v>0</v>
      </c>
      <c r="E267" s="480">
        <f>ROUND(((P$9-SUM(C$9:C266))*G$2/100)/12,0)+ROUND(((P$10-SUM(D$9:D266))*(G$2-P$15)/100)/12,0)</f>
        <v>0</v>
      </c>
      <c r="F267" s="481">
        <f t="shared" si="18"/>
        <v>0</v>
      </c>
      <c r="G267" s="1474"/>
      <c r="H267" s="1475"/>
      <c r="I267" s="482"/>
      <c r="J267" s="482"/>
      <c r="K267" s="482"/>
      <c r="L267" s="482"/>
      <c r="M267" s="483">
        <f t="shared" si="20"/>
        <v>0</v>
      </c>
      <c r="N267" s="318"/>
      <c r="X267" s="309"/>
      <c r="Y267" s="309"/>
      <c r="Z267" s="309"/>
      <c r="AA267" s="310"/>
    </row>
    <row r="268" spans="1:27" s="311" customFormat="1" ht="18.75" customHeight="1">
      <c r="A268" s="476">
        <f t="shared" si="21"/>
        <v>0</v>
      </c>
      <c r="B268" s="477">
        <f t="shared" si="19"/>
        <v>0</v>
      </c>
      <c r="C268" s="478">
        <f>IF(($P$9-SUM($C$9:C267))&gt;0,$AA$9,0)</f>
        <v>0</v>
      </c>
      <c r="D268" s="479">
        <f>IF(($P$10-SUM($D$9:D267))&gt;0,$AA$10,0)</f>
        <v>0</v>
      </c>
      <c r="E268" s="480">
        <f>ROUND(((P$9-SUM(C$9:C267))*G$2/100)/12,0)+ROUND(((P$10-SUM(D$9:D267))*(G$2-P$15)/100)/12,0)</f>
        <v>0</v>
      </c>
      <c r="F268" s="481">
        <f t="shared" si="18"/>
        <v>0</v>
      </c>
      <c r="G268" s="1474"/>
      <c r="H268" s="1475"/>
      <c r="I268" s="482"/>
      <c r="J268" s="482"/>
      <c r="K268" s="482"/>
      <c r="L268" s="482"/>
      <c r="M268" s="483">
        <f t="shared" si="20"/>
        <v>0</v>
      </c>
      <c r="N268" s="318"/>
      <c r="X268" s="309"/>
      <c r="Y268" s="309"/>
      <c r="Z268" s="309"/>
      <c r="AA268" s="310"/>
    </row>
    <row r="269" spans="1:27" s="311" customFormat="1" ht="18.75" customHeight="1">
      <c r="A269" s="476">
        <f t="shared" si="21"/>
        <v>0</v>
      </c>
      <c r="B269" s="477">
        <f t="shared" si="19"/>
        <v>0</v>
      </c>
      <c r="C269" s="478">
        <f>IF(($P$9-SUM($C$9:C268))&gt;0,$AA$9,0)</f>
        <v>0</v>
      </c>
      <c r="D269" s="479">
        <f>IF(($P$10-SUM($D$9:D268))&gt;0,$AA$10,0)</f>
        <v>0</v>
      </c>
      <c r="E269" s="480">
        <f>ROUND(((P$9-SUM(C$9:C268))*G$2/100)/12,0)+ROUND(((P$10-SUM(D$9:D268))*(G$2-P$15)/100)/12,0)</f>
        <v>0</v>
      </c>
      <c r="F269" s="481">
        <f t="shared" si="18"/>
        <v>0</v>
      </c>
      <c r="G269" s="1474"/>
      <c r="H269" s="1475"/>
      <c r="I269" s="482"/>
      <c r="J269" s="482"/>
      <c r="K269" s="482"/>
      <c r="L269" s="482"/>
      <c r="M269" s="483">
        <f t="shared" si="20"/>
        <v>0</v>
      </c>
      <c r="N269" s="318"/>
      <c r="X269" s="309"/>
      <c r="Y269" s="309"/>
      <c r="Z269" s="309"/>
      <c r="AA269" s="310"/>
    </row>
    <row r="270" spans="1:27" s="311" customFormat="1" ht="18.75" customHeight="1">
      <c r="A270" s="476">
        <f t="shared" si="21"/>
        <v>0</v>
      </c>
      <c r="B270" s="477">
        <f t="shared" si="19"/>
        <v>0</v>
      </c>
      <c r="C270" s="478">
        <f>IF(($P$9-SUM($C$9:C269))&gt;0,$AA$9,0)</f>
        <v>0</v>
      </c>
      <c r="D270" s="479">
        <f>IF(($P$10-SUM($D$9:D269))&gt;0,$AA$10,0)</f>
        <v>0</v>
      </c>
      <c r="E270" s="480">
        <f>ROUND(((P$9-SUM(C$9:C269))*G$2/100)/12,0)+ROUND(((P$10-SUM(D$9:D269))*(G$2-P$15)/100)/12,0)</f>
        <v>0</v>
      </c>
      <c r="F270" s="481">
        <f t="shared" si="18"/>
        <v>0</v>
      </c>
      <c r="G270" s="489" t="s">
        <v>165</v>
      </c>
      <c r="H270" s="517">
        <f>IF(P$13&gt;1,"未定",SUM(F261:F272))</f>
        <v>0</v>
      </c>
      <c r="I270" s="482"/>
      <c r="J270" s="482"/>
      <c r="K270" s="482"/>
      <c r="L270" s="482"/>
      <c r="M270" s="483">
        <f t="shared" si="20"/>
        <v>0</v>
      </c>
      <c r="N270" s="318"/>
      <c r="X270" s="309"/>
      <c r="Y270" s="309"/>
      <c r="Z270" s="309"/>
      <c r="AA270" s="310"/>
    </row>
    <row r="271" spans="1:27" s="311" customFormat="1" ht="18.75" customHeight="1">
      <c r="A271" s="476">
        <f t="shared" si="21"/>
        <v>0</v>
      </c>
      <c r="B271" s="477">
        <f t="shared" si="19"/>
        <v>0</v>
      </c>
      <c r="C271" s="478">
        <f>IF(($P$9-SUM($C$9:C270))&gt;0,$AA$9,0)</f>
        <v>0</v>
      </c>
      <c r="D271" s="479">
        <f>IF(($P$10-SUM($D$9:D270))&gt;0,$AA$10,0)</f>
        <v>0</v>
      </c>
      <c r="E271" s="480">
        <f>ROUND(((P$9-SUM(C$9:C270))*G$2/100)/12,0)+ROUND(((P$10-SUM(D$9:D270))*(G$2-P$15)/100)/12,0)</f>
        <v>0</v>
      </c>
      <c r="F271" s="481">
        <f t="shared" si="18"/>
        <v>0</v>
      </c>
      <c r="G271" s="491" t="s">
        <v>187</v>
      </c>
      <c r="H271" s="492">
        <f>SUM(B261:B272)</f>
        <v>0</v>
      </c>
      <c r="I271" s="482"/>
      <c r="J271" s="482"/>
      <c r="K271" s="482"/>
      <c r="L271" s="482"/>
      <c r="M271" s="483">
        <f t="shared" si="20"/>
        <v>0</v>
      </c>
      <c r="N271" s="318"/>
      <c r="X271" s="309"/>
      <c r="Y271" s="309"/>
      <c r="Z271" s="309"/>
      <c r="AA271" s="310"/>
    </row>
    <row r="272" spans="1:27" s="311" customFormat="1" ht="18.75" customHeight="1">
      <c r="A272" s="494">
        <f t="shared" si="21"/>
        <v>0</v>
      </c>
      <c r="B272" s="495">
        <f t="shared" si="19"/>
        <v>0</v>
      </c>
      <c r="C272" s="496">
        <f>IF(($P$9-SUM($C$9:C271))&gt;0,$AA$9,0)</f>
        <v>0</v>
      </c>
      <c r="D272" s="497">
        <f>IF(($P$10-SUM($D$9:D271))&gt;0,$AA$10,0)</f>
        <v>0</v>
      </c>
      <c r="E272" s="498">
        <f>ROUND(((P$9-SUM(C$9:C271))*G$2/100)/12,0)+ROUND(((P$10-SUM(D$9:D271))*(G$2-P$15)/100)/12,0)</f>
        <v>0</v>
      </c>
      <c r="F272" s="499">
        <f t="shared" si="18"/>
        <v>0</v>
      </c>
      <c r="G272" s="500" t="s">
        <v>189</v>
      </c>
      <c r="H272" s="501">
        <f>IF(P$13&gt;1,"未定",SUM(E261:E272))</f>
        <v>0</v>
      </c>
      <c r="I272" s="502"/>
      <c r="J272" s="502"/>
      <c r="K272" s="502"/>
      <c r="L272" s="502"/>
      <c r="M272" s="503">
        <f t="shared" si="20"/>
        <v>0</v>
      </c>
      <c r="N272" s="318"/>
      <c r="X272" s="309"/>
      <c r="Y272" s="309"/>
      <c r="Z272" s="309"/>
      <c r="AA272" s="310"/>
    </row>
    <row r="273" spans="1:27" s="311" customFormat="1" ht="18.75" customHeight="1">
      <c r="A273" s="464">
        <f t="shared" si="21"/>
        <v>0</v>
      </c>
      <c r="B273" s="465">
        <f t="shared" si="19"/>
        <v>0</v>
      </c>
      <c r="C273" s="466">
        <f>IF(($P$9-SUM($C$9:C272))&gt;0,$AA$9,0)</f>
        <v>0</v>
      </c>
      <c r="D273" s="467">
        <f>IF(($P$10-SUM($D$9:D272))&gt;0,$AA$10,0)</f>
        <v>0</v>
      </c>
      <c r="E273" s="507">
        <f>ROUND(((P$9-SUM(C$9:C272))*G$2/100)/12,0)+ROUND(((P$10-SUM(D$9:D272))*(G$2-P$15)/100)/12,0)</f>
        <v>0</v>
      </c>
      <c r="F273" s="469">
        <f t="shared" si="18"/>
        <v>0</v>
      </c>
      <c r="G273" s="1472" t="s">
        <v>218</v>
      </c>
      <c r="H273" s="1473"/>
      <c r="I273" s="470"/>
      <c r="J273" s="470"/>
      <c r="K273" s="470"/>
      <c r="L273" s="470"/>
      <c r="M273" s="472">
        <f t="shared" si="20"/>
        <v>0</v>
      </c>
      <c r="N273" s="318"/>
      <c r="X273" s="309"/>
      <c r="Y273" s="309"/>
      <c r="Z273" s="309"/>
      <c r="AA273" s="310"/>
    </row>
    <row r="274" spans="1:27" s="311" customFormat="1" ht="18.75" customHeight="1">
      <c r="A274" s="476">
        <f t="shared" si="21"/>
        <v>0</v>
      </c>
      <c r="B274" s="477">
        <f t="shared" si="19"/>
        <v>0</v>
      </c>
      <c r="C274" s="478">
        <f>IF(($P$9-SUM($C$9:C273))&gt;0,$AA$9,0)</f>
        <v>0</v>
      </c>
      <c r="D274" s="479">
        <f>IF(($P$10-SUM($D$9:D273))&gt;0,$AA$10,0)</f>
        <v>0</v>
      </c>
      <c r="E274" s="480">
        <f>ROUND(((P$9-SUM(C$9:C273))*G$2/100)/12,0)+ROUND(((P$10-SUM(D$9:D273))*(G$2-P$15)/100)/12,0)</f>
        <v>0</v>
      </c>
      <c r="F274" s="481">
        <f t="shared" si="18"/>
        <v>0</v>
      </c>
      <c r="G274" s="1474"/>
      <c r="H274" s="1475"/>
      <c r="I274" s="482"/>
      <c r="J274" s="482"/>
      <c r="K274" s="482"/>
      <c r="L274" s="482"/>
      <c r="M274" s="483">
        <f t="shared" si="20"/>
        <v>0</v>
      </c>
      <c r="N274" s="318"/>
      <c r="X274" s="309"/>
      <c r="Y274" s="309"/>
      <c r="Z274" s="309"/>
      <c r="AA274" s="310"/>
    </row>
    <row r="275" spans="1:27" s="311" customFormat="1" ht="18.75" customHeight="1">
      <c r="A275" s="476">
        <f t="shared" si="21"/>
        <v>0</v>
      </c>
      <c r="B275" s="477">
        <f t="shared" si="19"/>
        <v>0</v>
      </c>
      <c r="C275" s="478">
        <f>IF(($P$9-SUM($C$9:C274))&gt;0,$AA$9,0)</f>
        <v>0</v>
      </c>
      <c r="D275" s="479">
        <f>IF(($P$10-SUM($D$9:D274))&gt;0,$AA$10,0)</f>
        <v>0</v>
      </c>
      <c r="E275" s="480">
        <f>ROUND(((P$9-SUM(C$9:C274))*G$2/100)/12,0)+ROUND(((P$10-SUM(D$9:D274))*(G$2-P$15)/100)/12,0)</f>
        <v>0</v>
      </c>
      <c r="F275" s="481">
        <f t="shared" si="18"/>
        <v>0</v>
      </c>
      <c r="G275" s="1474"/>
      <c r="H275" s="1475"/>
      <c r="I275" s="482"/>
      <c r="J275" s="482"/>
      <c r="K275" s="482"/>
      <c r="L275" s="482"/>
      <c r="M275" s="483">
        <f t="shared" si="20"/>
        <v>0</v>
      </c>
      <c r="N275" s="318"/>
      <c r="X275" s="309"/>
      <c r="Y275" s="309"/>
      <c r="Z275" s="309"/>
      <c r="AA275" s="310"/>
    </row>
    <row r="276" spans="1:27" s="311" customFormat="1" ht="18.75" customHeight="1">
      <c r="A276" s="476">
        <f t="shared" si="21"/>
        <v>0</v>
      </c>
      <c r="B276" s="477">
        <f t="shared" si="19"/>
        <v>0</v>
      </c>
      <c r="C276" s="478">
        <f>IF(($P$9-SUM($C$9:C275))&gt;0,$AA$9,0)</f>
        <v>0</v>
      </c>
      <c r="D276" s="479">
        <f>IF(($P$10-SUM($D$9:D275))&gt;0,$AA$10,0)</f>
        <v>0</v>
      </c>
      <c r="E276" s="480">
        <f>ROUND(((P$9-SUM(C$9:C275))*G$2/100)/12,0)+ROUND(((P$10-SUM(D$9:D275))*(G$2-P$15)/100)/12,0)</f>
        <v>0</v>
      </c>
      <c r="F276" s="481">
        <f t="shared" si="18"/>
        <v>0</v>
      </c>
      <c r="G276" s="1474"/>
      <c r="H276" s="1475"/>
      <c r="I276" s="482"/>
      <c r="J276" s="482"/>
      <c r="K276" s="482"/>
      <c r="L276" s="482"/>
      <c r="M276" s="483">
        <f t="shared" si="20"/>
        <v>0</v>
      </c>
      <c r="N276" s="318"/>
      <c r="X276" s="309"/>
      <c r="Y276" s="309"/>
      <c r="Z276" s="309"/>
      <c r="AA276" s="310"/>
    </row>
    <row r="277" spans="1:27" s="311" customFormat="1" ht="18.75" customHeight="1">
      <c r="A277" s="476">
        <f t="shared" si="21"/>
        <v>0</v>
      </c>
      <c r="B277" s="477">
        <f t="shared" si="19"/>
        <v>0</v>
      </c>
      <c r="C277" s="478">
        <f>IF(($P$9-SUM($C$9:C276))&gt;0,$AA$9,0)</f>
        <v>0</v>
      </c>
      <c r="D277" s="479">
        <f>IF(($P$10-SUM($D$9:D276))&gt;0,$AA$10,0)</f>
        <v>0</v>
      </c>
      <c r="E277" s="480">
        <f>ROUND(((P$9-SUM(C$9:C276))*G$2/100)/12,0)+ROUND(((P$10-SUM(D$9:D276))*(G$2-P$15)/100)/12,0)</f>
        <v>0</v>
      </c>
      <c r="F277" s="481">
        <f t="shared" si="18"/>
        <v>0</v>
      </c>
      <c r="G277" s="1474"/>
      <c r="H277" s="1475"/>
      <c r="I277" s="482"/>
      <c r="J277" s="482"/>
      <c r="K277" s="482"/>
      <c r="L277" s="482"/>
      <c r="M277" s="483">
        <f t="shared" si="20"/>
        <v>0</v>
      </c>
      <c r="N277" s="318"/>
      <c r="X277" s="309"/>
      <c r="Y277" s="309"/>
      <c r="Z277" s="309"/>
      <c r="AA277" s="310"/>
    </row>
    <row r="278" spans="1:27" s="311" customFormat="1" ht="18.75" customHeight="1">
      <c r="A278" s="476">
        <f t="shared" si="21"/>
        <v>0</v>
      </c>
      <c r="B278" s="477">
        <f t="shared" si="19"/>
        <v>0</v>
      </c>
      <c r="C278" s="478">
        <f>IF(($P$9-SUM($C$9:C277))&gt;0,$AA$9,0)</f>
        <v>0</v>
      </c>
      <c r="D278" s="479">
        <f>IF(($P$10-SUM($D$9:D277))&gt;0,$AA$10,0)</f>
        <v>0</v>
      </c>
      <c r="E278" s="480">
        <f>ROUND(((P$9-SUM(C$9:C277))*G$2/100)/12,0)+ROUND(((P$10-SUM(D$9:D277))*(G$2-P$15)/100)/12,0)</f>
        <v>0</v>
      </c>
      <c r="F278" s="481">
        <f t="shared" si="18"/>
        <v>0</v>
      </c>
      <c r="G278" s="1474"/>
      <c r="H278" s="1475"/>
      <c r="I278" s="482"/>
      <c r="J278" s="482"/>
      <c r="K278" s="482"/>
      <c r="L278" s="482"/>
      <c r="M278" s="483">
        <f t="shared" si="20"/>
        <v>0</v>
      </c>
      <c r="N278" s="318"/>
      <c r="X278" s="309"/>
      <c r="Y278" s="309"/>
      <c r="Z278" s="309"/>
      <c r="AA278" s="310"/>
    </row>
    <row r="279" spans="1:27" s="311" customFormat="1" ht="18.75" customHeight="1">
      <c r="A279" s="476">
        <f t="shared" si="21"/>
        <v>0</v>
      </c>
      <c r="B279" s="477">
        <f t="shared" si="19"/>
        <v>0</v>
      </c>
      <c r="C279" s="478">
        <f>IF(($P$9-SUM($C$9:C278))&gt;0,$AA$9,0)</f>
        <v>0</v>
      </c>
      <c r="D279" s="479">
        <f>IF(($P$10-SUM($D$9:D278))&gt;0,$AA$10,0)</f>
        <v>0</v>
      </c>
      <c r="E279" s="480">
        <f>ROUND(((P$9-SUM(C$9:C278))*G$2/100)/12,0)+ROUND(((P$10-SUM(D$9:D278))*(G$2-P$15)/100)/12,0)</f>
        <v>0</v>
      </c>
      <c r="F279" s="481">
        <f t="shared" si="18"/>
        <v>0</v>
      </c>
      <c r="G279" s="1474"/>
      <c r="H279" s="1475"/>
      <c r="I279" s="482"/>
      <c r="J279" s="482"/>
      <c r="K279" s="482"/>
      <c r="L279" s="482"/>
      <c r="M279" s="483">
        <f t="shared" si="20"/>
        <v>0</v>
      </c>
      <c r="N279" s="318"/>
      <c r="X279" s="309"/>
      <c r="Y279" s="309"/>
      <c r="Z279" s="309"/>
      <c r="AA279" s="310"/>
    </row>
    <row r="280" spans="1:27" s="311" customFormat="1" ht="18.75" customHeight="1">
      <c r="A280" s="476">
        <f t="shared" si="21"/>
        <v>0</v>
      </c>
      <c r="B280" s="477">
        <f t="shared" si="19"/>
        <v>0</v>
      </c>
      <c r="C280" s="478">
        <f>IF(($P$9-SUM($C$9:C279))&gt;0,$AA$9,0)</f>
        <v>0</v>
      </c>
      <c r="D280" s="479">
        <f>IF(($P$10-SUM($D$9:D279))&gt;0,$AA$10,0)</f>
        <v>0</v>
      </c>
      <c r="E280" s="480">
        <f>ROUND(((P$9-SUM(C$9:C279))*G$2/100)/12,0)+ROUND(((P$10-SUM(D$9:D279))*(G$2-P$15)/100)/12,0)</f>
        <v>0</v>
      </c>
      <c r="F280" s="481">
        <f t="shared" si="18"/>
        <v>0</v>
      </c>
      <c r="G280" s="1474"/>
      <c r="H280" s="1475"/>
      <c r="I280" s="482"/>
      <c r="J280" s="482"/>
      <c r="K280" s="482"/>
      <c r="L280" s="482"/>
      <c r="M280" s="483">
        <f t="shared" si="20"/>
        <v>0</v>
      </c>
      <c r="N280" s="318"/>
      <c r="X280" s="309"/>
      <c r="Y280" s="309"/>
      <c r="Z280" s="309"/>
      <c r="AA280" s="310"/>
    </row>
    <row r="281" spans="1:27" s="311" customFormat="1" ht="18.75" customHeight="1">
      <c r="A281" s="476">
        <f t="shared" si="21"/>
        <v>0</v>
      </c>
      <c r="B281" s="477">
        <f t="shared" si="19"/>
        <v>0</v>
      </c>
      <c r="C281" s="478">
        <f>IF(($P$9-SUM($C$9:C280))&gt;0,$AA$9,0)</f>
        <v>0</v>
      </c>
      <c r="D281" s="479">
        <f>IF(($P$10-SUM($D$9:D280))&gt;0,$AA$10,0)</f>
        <v>0</v>
      </c>
      <c r="E281" s="480">
        <f>ROUND(((P$9-SUM(C$9:C280))*G$2/100)/12,0)+ROUND(((P$10-SUM(D$9:D280))*(G$2-P$15)/100)/12,0)</f>
        <v>0</v>
      </c>
      <c r="F281" s="481">
        <f t="shared" si="18"/>
        <v>0</v>
      </c>
      <c r="G281" s="1474"/>
      <c r="H281" s="1475"/>
      <c r="I281" s="482"/>
      <c r="J281" s="482"/>
      <c r="K281" s="482"/>
      <c r="L281" s="482"/>
      <c r="M281" s="483">
        <f t="shared" si="20"/>
        <v>0</v>
      </c>
      <c r="N281" s="318"/>
      <c r="X281" s="309"/>
      <c r="Y281" s="309"/>
      <c r="Z281" s="309"/>
      <c r="AA281" s="310"/>
    </row>
    <row r="282" spans="1:27" s="311" customFormat="1" ht="18.75" customHeight="1">
      <c r="A282" s="476">
        <f t="shared" si="21"/>
        <v>0</v>
      </c>
      <c r="B282" s="477">
        <f t="shared" si="19"/>
        <v>0</v>
      </c>
      <c r="C282" s="478">
        <f>IF(($P$9-SUM($C$9:C281))&gt;0,$AA$9,0)</f>
        <v>0</v>
      </c>
      <c r="D282" s="479">
        <f>IF(($P$10-SUM($D$9:D281))&gt;0,$AA$10,0)</f>
        <v>0</v>
      </c>
      <c r="E282" s="480">
        <f>ROUND(((P$9-SUM(C$9:C281))*G$2/100)/12,0)+ROUND(((P$10-SUM(D$9:D281))*(G$2-P$15)/100)/12,0)</f>
        <v>0</v>
      </c>
      <c r="F282" s="481">
        <f t="shared" si="18"/>
        <v>0</v>
      </c>
      <c r="G282" s="489" t="s">
        <v>165</v>
      </c>
      <c r="H282" s="517">
        <f>IF(P$13&gt;1,"未定",SUM(F273:F284))</f>
        <v>0</v>
      </c>
      <c r="I282" s="482"/>
      <c r="J282" s="482"/>
      <c r="K282" s="482"/>
      <c r="L282" s="482"/>
      <c r="M282" s="483">
        <f t="shared" si="20"/>
        <v>0</v>
      </c>
      <c r="N282" s="318"/>
      <c r="X282" s="309"/>
      <c r="Y282" s="309"/>
      <c r="Z282" s="309"/>
      <c r="AA282" s="310"/>
    </row>
    <row r="283" spans="1:27" s="311" customFormat="1" ht="18.75" customHeight="1">
      <c r="A283" s="476">
        <f t="shared" si="21"/>
        <v>0</v>
      </c>
      <c r="B283" s="477">
        <f t="shared" si="19"/>
        <v>0</v>
      </c>
      <c r="C283" s="478">
        <f>IF(($P$9-SUM($C$9:C282))&gt;0,$AA$9,0)</f>
        <v>0</v>
      </c>
      <c r="D283" s="479">
        <f>IF(($P$10-SUM($D$9:D282))&gt;0,$AA$10,0)</f>
        <v>0</v>
      </c>
      <c r="E283" s="480">
        <f>ROUND(((P$9-SUM(C$9:C282))*G$2/100)/12,0)+ROUND(((P$10-SUM(D$9:D282))*(G$2-P$15)/100)/12,0)</f>
        <v>0</v>
      </c>
      <c r="F283" s="481">
        <f t="shared" si="18"/>
        <v>0</v>
      </c>
      <c r="G283" s="491" t="s">
        <v>187</v>
      </c>
      <c r="H283" s="492">
        <f>SUM(B273:B284)</f>
        <v>0</v>
      </c>
      <c r="I283" s="482"/>
      <c r="J283" s="482"/>
      <c r="K283" s="482"/>
      <c r="L283" s="482"/>
      <c r="M283" s="483">
        <f t="shared" si="20"/>
        <v>0</v>
      </c>
      <c r="N283" s="318"/>
      <c r="X283" s="309"/>
      <c r="Y283" s="309"/>
      <c r="Z283" s="309"/>
      <c r="AA283" s="310"/>
    </row>
    <row r="284" spans="1:27" s="311" customFormat="1" ht="18.75" customHeight="1">
      <c r="A284" s="494">
        <f t="shared" si="21"/>
        <v>0</v>
      </c>
      <c r="B284" s="495">
        <f t="shared" si="19"/>
        <v>0</v>
      </c>
      <c r="C284" s="496">
        <f>IF(($P$9-SUM($C$9:C283))&gt;0,$AA$9,0)</f>
        <v>0</v>
      </c>
      <c r="D284" s="497">
        <f>IF(($P$10-SUM($D$9:D283))&gt;0,$AA$10,0)</f>
        <v>0</v>
      </c>
      <c r="E284" s="498">
        <f>ROUND(((P$9-SUM(C$9:C283))*G$2/100)/12,0)+ROUND(((P$10-SUM(D$9:D283))*(G$2-P$15)/100)/12,0)</f>
        <v>0</v>
      </c>
      <c r="F284" s="499">
        <f t="shared" si="18"/>
        <v>0</v>
      </c>
      <c r="G284" s="500" t="s">
        <v>189</v>
      </c>
      <c r="H284" s="501">
        <f>IF(P$13&gt;1,"未定",SUM(E273:E284))</f>
        <v>0</v>
      </c>
      <c r="I284" s="502"/>
      <c r="J284" s="502"/>
      <c r="K284" s="502"/>
      <c r="L284" s="502"/>
      <c r="M284" s="503">
        <f t="shared" si="20"/>
        <v>0</v>
      </c>
      <c r="N284" s="318"/>
      <c r="X284" s="309"/>
      <c r="Y284" s="309"/>
      <c r="Z284" s="309"/>
      <c r="AA284" s="310"/>
    </row>
    <row r="285" spans="1:27" s="311" customFormat="1" ht="18.75" customHeight="1">
      <c r="A285" s="464">
        <f t="shared" si="21"/>
        <v>0</v>
      </c>
      <c r="B285" s="465">
        <f t="shared" si="19"/>
        <v>0</v>
      </c>
      <c r="C285" s="466">
        <f>IF(($P$9-SUM($C$9:C284))&gt;0,$AA$9,0)</f>
        <v>0</v>
      </c>
      <c r="D285" s="467">
        <f>IF(($P$10-SUM($D$9:D284))&gt;0,$AA$10,0)</f>
        <v>0</v>
      </c>
      <c r="E285" s="507">
        <f>ROUND(((P$9-SUM(C$9:C284))*G$2/100)/12,0)+ROUND(((P$10-SUM(D$9:D284))*(G$2-P$15)/100)/12,0)</f>
        <v>0</v>
      </c>
      <c r="F285" s="469">
        <f t="shared" si="18"/>
        <v>0</v>
      </c>
      <c r="G285" s="1472" t="s">
        <v>219</v>
      </c>
      <c r="H285" s="1473"/>
      <c r="I285" s="470"/>
      <c r="J285" s="470"/>
      <c r="K285" s="470"/>
      <c r="L285" s="470"/>
      <c r="M285" s="472">
        <f t="shared" si="20"/>
        <v>0</v>
      </c>
      <c r="N285" s="318"/>
      <c r="X285" s="309"/>
      <c r="Y285" s="309"/>
      <c r="Z285" s="309"/>
      <c r="AA285" s="310"/>
    </row>
    <row r="286" spans="1:27" s="311" customFormat="1" ht="18.75" customHeight="1">
      <c r="A286" s="476">
        <f t="shared" si="21"/>
        <v>0</v>
      </c>
      <c r="B286" s="477">
        <f t="shared" si="19"/>
        <v>0</v>
      </c>
      <c r="C286" s="478">
        <f>IF(($P$9-SUM($C$9:C285))&gt;0,$AA$9,0)</f>
        <v>0</v>
      </c>
      <c r="D286" s="479">
        <f>IF(($P$10-SUM($D$9:D285))&gt;0,$AA$10,0)</f>
        <v>0</v>
      </c>
      <c r="E286" s="480">
        <f>ROUND(((P$9-SUM(C$9:C285))*G$2/100)/12,0)+ROUND(((P$10-SUM(D$9:D285))*(G$2-P$15)/100)/12,0)</f>
        <v>0</v>
      </c>
      <c r="F286" s="481">
        <f t="shared" si="18"/>
        <v>0</v>
      </c>
      <c r="G286" s="1474"/>
      <c r="H286" s="1475"/>
      <c r="I286" s="482"/>
      <c r="J286" s="482"/>
      <c r="K286" s="482"/>
      <c r="L286" s="482"/>
      <c r="M286" s="483">
        <f t="shared" si="20"/>
        <v>0</v>
      </c>
      <c r="N286" s="318"/>
      <c r="X286" s="309"/>
      <c r="Y286" s="309"/>
      <c r="Z286" s="309"/>
      <c r="AA286" s="310"/>
    </row>
    <row r="287" spans="1:27" s="311" customFormat="1" ht="18.75" customHeight="1">
      <c r="A287" s="476">
        <f t="shared" si="21"/>
        <v>0</v>
      </c>
      <c r="B287" s="477">
        <f t="shared" si="19"/>
        <v>0</v>
      </c>
      <c r="C287" s="478">
        <f>IF(($P$9-SUM($C$9:C286))&gt;0,$AA$9,0)</f>
        <v>0</v>
      </c>
      <c r="D287" s="479">
        <f>IF(($P$10-SUM($D$9:D286))&gt;0,$AA$10,0)</f>
        <v>0</v>
      </c>
      <c r="E287" s="480">
        <f>ROUND(((P$9-SUM(C$9:C286))*G$2/100)/12,0)+ROUND(((P$10-SUM(D$9:D286))*(G$2-P$15)/100)/12,0)</f>
        <v>0</v>
      </c>
      <c r="F287" s="481">
        <f t="shared" si="18"/>
        <v>0</v>
      </c>
      <c r="G287" s="1474"/>
      <c r="H287" s="1475"/>
      <c r="I287" s="482"/>
      <c r="J287" s="482"/>
      <c r="K287" s="482"/>
      <c r="L287" s="482"/>
      <c r="M287" s="483">
        <f t="shared" si="20"/>
        <v>0</v>
      </c>
      <c r="N287" s="318"/>
      <c r="X287" s="309"/>
      <c r="Y287" s="309"/>
      <c r="Z287" s="309"/>
      <c r="AA287" s="310"/>
    </row>
    <row r="288" spans="1:27" s="311" customFormat="1" ht="18.75" customHeight="1">
      <c r="A288" s="476">
        <f t="shared" si="21"/>
        <v>0</v>
      </c>
      <c r="B288" s="477">
        <f t="shared" si="19"/>
        <v>0</v>
      </c>
      <c r="C288" s="478">
        <f>IF(($P$9-SUM($C$9:C287))&gt;0,$AA$9,0)</f>
        <v>0</v>
      </c>
      <c r="D288" s="479">
        <f>IF(($P$10-SUM($D$9:D287))&gt;0,$AA$10,0)</f>
        <v>0</v>
      </c>
      <c r="E288" s="480">
        <f>ROUND(((P$9-SUM(C$9:C287))*G$2/100)/12,0)+ROUND(((P$10-SUM(D$9:D287))*(G$2-P$15)/100)/12,0)</f>
        <v>0</v>
      </c>
      <c r="F288" s="481">
        <f t="shared" si="18"/>
        <v>0</v>
      </c>
      <c r="G288" s="1474"/>
      <c r="H288" s="1475"/>
      <c r="I288" s="482"/>
      <c r="J288" s="482"/>
      <c r="K288" s="482"/>
      <c r="L288" s="482"/>
      <c r="M288" s="483">
        <f t="shared" si="20"/>
        <v>0</v>
      </c>
      <c r="N288" s="318"/>
      <c r="X288" s="309"/>
      <c r="Y288" s="309"/>
      <c r="Z288" s="309"/>
      <c r="AA288" s="310"/>
    </row>
    <row r="289" spans="1:27" s="311" customFormat="1" ht="18.75" customHeight="1">
      <c r="A289" s="476">
        <f t="shared" si="21"/>
        <v>0</v>
      </c>
      <c r="B289" s="477">
        <f t="shared" si="19"/>
        <v>0</v>
      </c>
      <c r="C289" s="478">
        <f>IF(($P$9-SUM($C$9:C288))&gt;0,$AA$9,0)</f>
        <v>0</v>
      </c>
      <c r="D289" s="479">
        <f>IF(($P$10-SUM($D$9:D288))&gt;0,$AA$10,0)</f>
        <v>0</v>
      </c>
      <c r="E289" s="480">
        <f>ROUND(((P$9-SUM(C$9:C288))*G$2/100)/12,0)+ROUND(((P$10-SUM(D$9:D288))*(G$2-P$15)/100)/12,0)</f>
        <v>0</v>
      </c>
      <c r="F289" s="481">
        <f t="shared" si="18"/>
        <v>0</v>
      </c>
      <c r="G289" s="1474"/>
      <c r="H289" s="1475"/>
      <c r="I289" s="482"/>
      <c r="J289" s="482"/>
      <c r="K289" s="482"/>
      <c r="L289" s="482"/>
      <c r="M289" s="483">
        <f t="shared" si="20"/>
        <v>0</v>
      </c>
      <c r="N289" s="318"/>
      <c r="X289" s="309"/>
      <c r="Y289" s="309"/>
      <c r="Z289" s="309"/>
      <c r="AA289" s="310"/>
    </row>
    <row r="290" spans="1:27" s="311" customFormat="1" ht="18.75" customHeight="1">
      <c r="A290" s="476">
        <f t="shared" si="21"/>
        <v>0</v>
      </c>
      <c r="B290" s="477">
        <f t="shared" si="19"/>
        <v>0</v>
      </c>
      <c r="C290" s="478">
        <f>IF(($P$9-SUM($C$9:C289))&gt;0,$AA$9,0)</f>
        <v>0</v>
      </c>
      <c r="D290" s="479">
        <f>IF(($P$10-SUM($D$9:D289))&gt;0,$AA$10,0)</f>
        <v>0</v>
      </c>
      <c r="E290" s="480">
        <f>ROUND(((P$9-SUM(C$9:C289))*G$2/100)/12,0)+ROUND(((P$10-SUM(D$9:D289))*(G$2-P$15)/100)/12,0)</f>
        <v>0</v>
      </c>
      <c r="F290" s="481">
        <f t="shared" si="18"/>
        <v>0</v>
      </c>
      <c r="G290" s="1474"/>
      <c r="H290" s="1475"/>
      <c r="I290" s="482"/>
      <c r="J290" s="482"/>
      <c r="K290" s="482"/>
      <c r="L290" s="482"/>
      <c r="M290" s="483">
        <f t="shared" si="20"/>
        <v>0</v>
      </c>
      <c r="N290" s="318"/>
      <c r="X290" s="309"/>
      <c r="Y290" s="309"/>
      <c r="Z290" s="309"/>
      <c r="AA290" s="310"/>
    </row>
    <row r="291" spans="1:27" s="311" customFormat="1" ht="18.75" customHeight="1">
      <c r="A291" s="476">
        <f t="shared" si="21"/>
        <v>0</v>
      </c>
      <c r="B291" s="477">
        <f t="shared" si="19"/>
        <v>0</v>
      </c>
      <c r="C291" s="478">
        <f>IF(($P$9-SUM($C$9:C290))&gt;0,$AA$9,0)</f>
        <v>0</v>
      </c>
      <c r="D291" s="479">
        <f>IF(($P$10-SUM($D$9:D290))&gt;0,$AA$10,0)</f>
        <v>0</v>
      </c>
      <c r="E291" s="480">
        <f>ROUND(((P$9-SUM(C$9:C290))*G$2/100)/12,0)+ROUND(((P$10-SUM(D$9:D290))*(G$2-P$15)/100)/12,0)</f>
        <v>0</v>
      </c>
      <c r="F291" s="481">
        <f t="shared" si="18"/>
        <v>0</v>
      </c>
      <c r="G291" s="1474"/>
      <c r="H291" s="1475"/>
      <c r="I291" s="482"/>
      <c r="J291" s="482"/>
      <c r="K291" s="482"/>
      <c r="L291" s="482"/>
      <c r="M291" s="483">
        <f t="shared" si="20"/>
        <v>0</v>
      </c>
      <c r="N291" s="318"/>
      <c r="X291" s="309"/>
      <c r="Y291" s="309"/>
      <c r="Z291" s="309"/>
      <c r="AA291" s="310"/>
    </row>
    <row r="292" spans="1:27" s="311" customFormat="1" ht="18.75" customHeight="1">
      <c r="A292" s="476">
        <f t="shared" si="21"/>
        <v>0</v>
      </c>
      <c r="B292" s="477">
        <f t="shared" si="19"/>
        <v>0</v>
      </c>
      <c r="C292" s="478">
        <f>IF(($P$9-SUM($C$9:C291))&gt;0,$AA$9,0)</f>
        <v>0</v>
      </c>
      <c r="D292" s="479">
        <f>IF(($P$10-SUM($D$9:D291))&gt;0,$AA$10,0)</f>
        <v>0</v>
      </c>
      <c r="E292" s="480">
        <f>ROUND(((P$9-SUM(C$9:C291))*G$2/100)/12,0)+ROUND(((P$10-SUM(D$9:D291))*(G$2-P$15)/100)/12,0)</f>
        <v>0</v>
      </c>
      <c r="F292" s="481">
        <f t="shared" si="18"/>
        <v>0</v>
      </c>
      <c r="G292" s="1474"/>
      <c r="H292" s="1475"/>
      <c r="I292" s="482"/>
      <c r="J292" s="482"/>
      <c r="K292" s="482"/>
      <c r="L292" s="482"/>
      <c r="M292" s="483">
        <f t="shared" si="20"/>
        <v>0</v>
      </c>
      <c r="N292" s="318"/>
      <c r="X292" s="309"/>
      <c r="Y292" s="309"/>
      <c r="Z292" s="309"/>
      <c r="AA292" s="310"/>
    </row>
    <row r="293" spans="1:27" s="311" customFormat="1" ht="18.75" customHeight="1">
      <c r="A293" s="476">
        <f t="shared" si="21"/>
        <v>0</v>
      </c>
      <c r="B293" s="477">
        <f t="shared" si="19"/>
        <v>0</v>
      </c>
      <c r="C293" s="478">
        <f>IF(($P$9-SUM($C$9:C292))&gt;0,$AA$9,0)</f>
        <v>0</v>
      </c>
      <c r="D293" s="479">
        <f>IF(($P$10-SUM($D$9:D292))&gt;0,$AA$10,0)</f>
        <v>0</v>
      </c>
      <c r="E293" s="480">
        <f>ROUND(((P$9-SUM(C$9:C292))*G$2/100)/12,0)+ROUND(((P$10-SUM(D$9:D292))*(G$2-P$15)/100)/12,0)</f>
        <v>0</v>
      </c>
      <c r="F293" s="481">
        <f t="shared" si="18"/>
        <v>0</v>
      </c>
      <c r="G293" s="1474"/>
      <c r="H293" s="1475"/>
      <c r="I293" s="482"/>
      <c r="J293" s="482"/>
      <c r="K293" s="482"/>
      <c r="L293" s="482"/>
      <c r="M293" s="483">
        <f t="shared" si="20"/>
        <v>0</v>
      </c>
      <c r="N293" s="318"/>
      <c r="X293" s="309"/>
      <c r="Y293" s="309"/>
      <c r="Z293" s="309"/>
      <c r="AA293" s="310"/>
    </row>
    <row r="294" spans="1:27" s="311" customFormat="1" ht="18.75" customHeight="1">
      <c r="A294" s="476">
        <f t="shared" si="21"/>
        <v>0</v>
      </c>
      <c r="B294" s="477">
        <f t="shared" si="19"/>
        <v>0</v>
      </c>
      <c r="C294" s="478">
        <f>IF(($P$9-SUM($C$9:C293))&gt;0,$AA$9,0)</f>
        <v>0</v>
      </c>
      <c r="D294" s="479">
        <f>IF(($P$10-SUM($D$9:D293))&gt;0,$AA$10,0)</f>
        <v>0</v>
      </c>
      <c r="E294" s="480">
        <f>ROUND(((P$9-SUM(C$9:C293))*G$2/100)/12,0)+ROUND(((P$10-SUM(D$9:D293))*(G$2-P$15)/100)/12,0)</f>
        <v>0</v>
      </c>
      <c r="F294" s="481">
        <f t="shared" si="18"/>
        <v>0</v>
      </c>
      <c r="G294" s="489" t="s">
        <v>165</v>
      </c>
      <c r="H294" s="517">
        <f>IF(P$13&gt;1,"未定",SUM(F285:F296))</f>
        <v>0</v>
      </c>
      <c r="I294" s="482"/>
      <c r="J294" s="482"/>
      <c r="K294" s="482"/>
      <c r="L294" s="482"/>
      <c r="M294" s="483">
        <f t="shared" si="20"/>
        <v>0</v>
      </c>
      <c r="N294" s="318"/>
      <c r="X294" s="309"/>
      <c r="Y294" s="309"/>
      <c r="Z294" s="309"/>
      <c r="AA294" s="310"/>
    </row>
    <row r="295" spans="1:27" s="311" customFormat="1" ht="18.75" customHeight="1">
      <c r="A295" s="476">
        <f t="shared" si="21"/>
        <v>0</v>
      </c>
      <c r="B295" s="477">
        <f t="shared" si="19"/>
        <v>0</v>
      </c>
      <c r="C295" s="478">
        <f>IF(($P$9-SUM($C$9:C294))&gt;0,$AA$9,0)</f>
        <v>0</v>
      </c>
      <c r="D295" s="479">
        <f>IF(($P$10-SUM($D$9:D294))&gt;0,$AA$10,0)</f>
        <v>0</v>
      </c>
      <c r="E295" s="480">
        <f>ROUND(((P$9-SUM(C$9:C294))*G$2/100)/12,0)+ROUND(((P$10-SUM(D$9:D294))*(G$2-P$15)/100)/12,0)</f>
        <v>0</v>
      </c>
      <c r="F295" s="481">
        <f t="shared" si="18"/>
        <v>0</v>
      </c>
      <c r="G295" s="491" t="s">
        <v>187</v>
      </c>
      <c r="H295" s="492">
        <f>SUM(B285:B296)</f>
        <v>0</v>
      </c>
      <c r="I295" s="482"/>
      <c r="J295" s="482"/>
      <c r="K295" s="482"/>
      <c r="L295" s="482"/>
      <c r="M295" s="483">
        <f t="shared" si="20"/>
        <v>0</v>
      </c>
      <c r="N295" s="318"/>
      <c r="X295" s="309"/>
      <c r="Y295" s="309"/>
      <c r="Z295" s="309"/>
      <c r="AA295" s="310"/>
    </row>
    <row r="296" spans="1:27" s="311" customFormat="1" ht="18.75" customHeight="1">
      <c r="A296" s="494">
        <f t="shared" si="21"/>
        <v>0</v>
      </c>
      <c r="B296" s="495">
        <f t="shared" si="19"/>
        <v>0</v>
      </c>
      <c r="C296" s="496">
        <f>IF(($P$9-SUM($C$9:C295))&gt;0,$AA$9,0)</f>
        <v>0</v>
      </c>
      <c r="D296" s="497">
        <f>IF(($P$10-SUM($D$9:D295))&gt;0,$AA$10,0)</f>
        <v>0</v>
      </c>
      <c r="E296" s="498">
        <f>ROUND(((P$9-SUM(C$9:C295))*G$2/100)/12,0)+ROUND(((P$10-SUM(D$9:D295))*(G$2-P$15)/100)/12,0)</f>
        <v>0</v>
      </c>
      <c r="F296" s="499">
        <f t="shared" si="18"/>
        <v>0</v>
      </c>
      <c r="G296" s="500" t="s">
        <v>189</v>
      </c>
      <c r="H296" s="501">
        <f>IF(P$13&gt;1,"未定",SUM(E285:E296))</f>
        <v>0</v>
      </c>
      <c r="I296" s="502"/>
      <c r="J296" s="502"/>
      <c r="K296" s="502"/>
      <c r="L296" s="502"/>
      <c r="M296" s="503">
        <f t="shared" si="20"/>
        <v>0</v>
      </c>
      <c r="N296" s="318"/>
      <c r="X296" s="309"/>
      <c r="Y296" s="309"/>
      <c r="Z296" s="309"/>
      <c r="AA296" s="310"/>
    </row>
    <row r="297" spans="1:27" s="311" customFormat="1" ht="18.75" customHeight="1">
      <c r="A297" s="464">
        <f t="shared" si="21"/>
        <v>0</v>
      </c>
      <c r="B297" s="465">
        <f t="shared" si="19"/>
        <v>0</v>
      </c>
      <c r="C297" s="466">
        <f>IF(($P$9-SUM($C$9:C296))&gt;0,$AA$9,0)</f>
        <v>0</v>
      </c>
      <c r="D297" s="467">
        <f>IF(($P$10-SUM($D$9:D296))&gt;0,$AA$10,0)</f>
        <v>0</v>
      </c>
      <c r="E297" s="507">
        <f>ROUND(((P$9-SUM(C$9:C296))*G$2/100)/12,0)+ROUND(((P$10-SUM(D$9:D296))*(G$2-P$15)/100)/12,0)</f>
        <v>0</v>
      </c>
      <c r="F297" s="469">
        <f t="shared" si="18"/>
        <v>0</v>
      </c>
      <c r="G297" s="1472" t="s">
        <v>220</v>
      </c>
      <c r="H297" s="1473"/>
      <c r="I297" s="470"/>
      <c r="J297" s="470"/>
      <c r="K297" s="470"/>
      <c r="L297" s="470"/>
      <c r="M297" s="472">
        <f t="shared" si="20"/>
        <v>0</v>
      </c>
      <c r="N297" s="318"/>
      <c r="X297" s="309"/>
      <c r="Y297" s="309"/>
      <c r="Z297" s="309"/>
      <c r="AA297" s="310"/>
    </row>
    <row r="298" spans="1:27" s="311" customFormat="1" ht="18.75" customHeight="1">
      <c r="A298" s="476">
        <f t="shared" si="21"/>
        <v>0</v>
      </c>
      <c r="B298" s="477">
        <f t="shared" si="19"/>
        <v>0</v>
      </c>
      <c r="C298" s="478">
        <f>IF(($P$9-SUM($C$9:C297))&gt;0,$AA$9,0)</f>
        <v>0</v>
      </c>
      <c r="D298" s="479">
        <f>IF(($P$10-SUM($D$9:D297))&gt;0,$AA$10,0)</f>
        <v>0</v>
      </c>
      <c r="E298" s="480">
        <f>ROUND(((P$9-SUM(C$9:C297))*G$2/100)/12,0)+ROUND(((P$10-SUM(D$9:D297))*(G$2-P$15)/100)/12,0)</f>
        <v>0</v>
      </c>
      <c r="F298" s="481">
        <f t="shared" si="18"/>
        <v>0</v>
      </c>
      <c r="G298" s="1474"/>
      <c r="H298" s="1475"/>
      <c r="I298" s="482"/>
      <c r="J298" s="482"/>
      <c r="K298" s="482"/>
      <c r="L298" s="482"/>
      <c r="M298" s="483">
        <f t="shared" si="20"/>
        <v>0</v>
      </c>
      <c r="N298" s="318"/>
      <c r="X298" s="309"/>
      <c r="Y298" s="309"/>
      <c r="Z298" s="309"/>
      <c r="AA298" s="310"/>
    </row>
    <row r="299" spans="1:27" s="311" customFormat="1" ht="18.75" customHeight="1">
      <c r="A299" s="476">
        <f t="shared" si="21"/>
        <v>0</v>
      </c>
      <c r="B299" s="477">
        <f t="shared" si="19"/>
        <v>0</v>
      </c>
      <c r="C299" s="478">
        <f>IF(($P$9-SUM($C$9:C298))&gt;0,$AA$9,0)</f>
        <v>0</v>
      </c>
      <c r="D299" s="479">
        <f>IF(($P$10-SUM($D$9:D298))&gt;0,$AA$10,0)</f>
        <v>0</v>
      </c>
      <c r="E299" s="480">
        <f>ROUND(((P$9-SUM(C$9:C298))*G$2/100)/12,0)+ROUND(((P$10-SUM(D$9:D298))*(G$2-P$15)/100)/12,0)</f>
        <v>0</v>
      </c>
      <c r="F299" s="481">
        <f t="shared" si="18"/>
        <v>0</v>
      </c>
      <c r="G299" s="1474"/>
      <c r="H299" s="1475"/>
      <c r="I299" s="482"/>
      <c r="J299" s="482"/>
      <c r="K299" s="482"/>
      <c r="L299" s="482"/>
      <c r="M299" s="483">
        <f t="shared" si="20"/>
        <v>0</v>
      </c>
      <c r="N299" s="318"/>
      <c r="X299" s="309"/>
      <c r="Y299" s="309"/>
      <c r="Z299" s="309"/>
      <c r="AA299" s="310"/>
    </row>
    <row r="300" spans="1:27" s="311" customFormat="1" ht="18.75" customHeight="1">
      <c r="A300" s="476">
        <f t="shared" si="21"/>
        <v>0</v>
      </c>
      <c r="B300" s="477">
        <f t="shared" si="19"/>
        <v>0</v>
      </c>
      <c r="C300" s="478">
        <f>IF(($P$9-SUM($C$9:C299))&gt;0,$AA$9,0)</f>
        <v>0</v>
      </c>
      <c r="D300" s="479">
        <f>IF(($P$10-SUM($D$9:D299))&gt;0,$AA$10,0)</f>
        <v>0</v>
      </c>
      <c r="E300" s="480">
        <f>ROUND(((P$9-SUM(C$9:C299))*G$2/100)/12,0)+ROUND(((P$10-SUM(D$9:D299))*(G$2-P$15)/100)/12,0)</f>
        <v>0</v>
      </c>
      <c r="F300" s="481">
        <f t="shared" si="18"/>
        <v>0</v>
      </c>
      <c r="G300" s="1474"/>
      <c r="H300" s="1475"/>
      <c r="I300" s="482"/>
      <c r="J300" s="482"/>
      <c r="K300" s="482"/>
      <c r="L300" s="482"/>
      <c r="M300" s="483">
        <f t="shared" si="20"/>
        <v>0</v>
      </c>
      <c r="N300" s="318"/>
      <c r="X300" s="309"/>
      <c r="Y300" s="309"/>
      <c r="Z300" s="309"/>
      <c r="AA300" s="310"/>
    </row>
    <row r="301" spans="1:27" s="311" customFormat="1" ht="18.75" customHeight="1">
      <c r="A301" s="476">
        <f t="shared" si="21"/>
        <v>0</v>
      </c>
      <c r="B301" s="477">
        <f t="shared" si="19"/>
        <v>0</v>
      </c>
      <c r="C301" s="478">
        <f>IF(($P$9-SUM($C$9:C300))&gt;0,$AA$9,0)</f>
        <v>0</v>
      </c>
      <c r="D301" s="479">
        <f>IF(($P$10-SUM($D$9:D300))&gt;0,$AA$10,0)</f>
        <v>0</v>
      </c>
      <c r="E301" s="480">
        <f>ROUND(((P$9-SUM(C$9:C300))*G$2/100)/12,0)+ROUND(((P$10-SUM(D$9:D300))*(G$2-P$15)/100)/12,0)</f>
        <v>0</v>
      </c>
      <c r="F301" s="481">
        <f t="shared" si="18"/>
        <v>0</v>
      </c>
      <c r="G301" s="1474"/>
      <c r="H301" s="1475"/>
      <c r="I301" s="482"/>
      <c r="J301" s="482"/>
      <c r="K301" s="482"/>
      <c r="L301" s="482"/>
      <c r="M301" s="483">
        <f t="shared" si="20"/>
        <v>0</v>
      </c>
      <c r="N301" s="318"/>
      <c r="X301" s="309"/>
      <c r="Y301" s="309"/>
      <c r="Z301" s="309"/>
      <c r="AA301" s="310"/>
    </row>
    <row r="302" spans="1:27" s="311" customFormat="1" ht="18.75" customHeight="1">
      <c r="A302" s="476">
        <f t="shared" si="21"/>
        <v>0</v>
      </c>
      <c r="B302" s="477">
        <f t="shared" si="19"/>
        <v>0</v>
      </c>
      <c r="C302" s="478">
        <f>IF(($P$9-SUM($C$9:C301))&gt;0,$AA$9,0)</f>
        <v>0</v>
      </c>
      <c r="D302" s="479">
        <f>IF(($P$10-SUM($D$9:D301))&gt;0,$AA$10,0)</f>
        <v>0</v>
      </c>
      <c r="E302" s="480">
        <f>ROUND(((P$9-SUM(C$9:C301))*G$2/100)/12,0)+ROUND(((P$10-SUM(D$9:D301))*(G$2-P$15)/100)/12,0)</f>
        <v>0</v>
      </c>
      <c r="F302" s="481">
        <f t="shared" si="18"/>
        <v>0</v>
      </c>
      <c r="G302" s="1474"/>
      <c r="H302" s="1475"/>
      <c r="I302" s="482"/>
      <c r="J302" s="482"/>
      <c r="K302" s="482"/>
      <c r="L302" s="482"/>
      <c r="M302" s="483">
        <f t="shared" si="20"/>
        <v>0</v>
      </c>
      <c r="N302" s="318"/>
      <c r="X302" s="309"/>
      <c r="Y302" s="309"/>
      <c r="Z302" s="309"/>
      <c r="AA302" s="310"/>
    </row>
    <row r="303" spans="1:27" s="311" customFormat="1" ht="18.75" customHeight="1">
      <c r="A303" s="476">
        <f t="shared" si="21"/>
        <v>0</v>
      </c>
      <c r="B303" s="477">
        <f t="shared" si="19"/>
        <v>0</v>
      </c>
      <c r="C303" s="478">
        <f>IF(($P$9-SUM($C$9:C302))&gt;0,$AA$9,0)</f>
        <v>0</v>
      </c>
      <c r="D303" s="479">
        <f>IF(($P$10-SUM($D$9:D302))&gt;0,$AA$10,0)</f>
        <v>0</v>
      </c>
      <c r="E303" s="480">
        <f>ROUND(((P$9-SUM(C$9:C302))*G$2/100)/12,0)+ROUND(((P$10-SUM(D$9:D302))*(G$2-P$15)/100)/12,0)</f>
        <v>0</v>
      </c>
      <c r="F303" s="481">
        <f t="shared" si="18"/>
        <v>0</v>
      </c>
      <c r="G303" s="1474"/>
      <c r="H303" s="1475"/>
      <c r="I303" s="482"/>
      <c r="J303" s="482"/>
      <c r="K303" s="482"/>
      <c r="L303" s="482"/>
      <c r="M303" s="483">
        <f t="shared" si="20"/>
        <v>0</v>
      </c>
      <c r="N303" s="318"/>
      <c r="X303" s="309"/>
      <c r="Y303" s="309"/>
      <c r="Z303" s="309"/>
      <c r="AA303" s="310"/>
    </row>
    <row r="304" spans="1:27" s="311" customFormat="1" ht="18.75" customHeight="1">
      <c r="A304" s="476">
        <f t="shared" si="21"/>
        <v>0</v>
      </c>
      <c r="B304" s="477">
        <f t="shared" si="19"/>
        <v>0</v>
      </c>
      <c r="C304" s="478">
        <f>IF(($P$9-SUM($C$9:C303))&gt;0,$AA$9,0)</f>
        <v>0</v>
      </c>
      <c r="D304" s="479">
        <f>IF(($P$10-SUM($D$9:D303))&gt;0,$AA$10,0)</f>
        <v>0</v>
      </c>
      <c r="E304" s="480">
        <f>ROUND(((P$9-SUM(C$9:C303))*G$2/100)/12,0)+ROUND(((P$10-SUM(D$9:D303))*(G$2-P$15)/100)/12,0)</f>
        <v>0</v>
      </c>
      <c r="F304" s="481">
        <f t="shared" si="18"/>
        <v>0</v>
      </c>
      <c r="G304" s="1474"/>
      <c r="H304" s="1475"/>
      <c r="I304" s="482"/>
      <c r="J304" s="482"/>
      <c r="K304" s="482"/>
      <c r="L304" s="482"/>
      <c r="M304" s="483">
        <f t="shared" si="20"/>
        <v>0</v>
      </c>
      <c r="N304" s="318"/>
      <c r="X304" s="309"/>
      <c r="Y304" s="309"/>
      <c r="Z304" s="309"/>
      <c r="AA304" s="310"/>
    </row>
    <row r="305" spans="1:27" s="311" customFormat="1" ht="18.75" customHeight="1">
      <c r="A305" s="476">
        <f t="shared" si="21"/>
        <v>0</v>
      </c>
      <c r="B305" s="477">
        <f t="shared" si="19"/>
        <v>0</v>
      </c>
      <c r="C305" s="478">
        <f>IF(($P$9-SUM($C$9:C304))&gt;0,$AA$9,0)</f>
        <v>0</v>
      </c>
      <c r="D305" s="479">
        <f>IF(($P$10-SUM($D$9:D304))&gt;0,$AA$10,0)</f>
        <v>0</v>
      </c>
      <c r="E305" s="480">
        <f>ROUND(((P$9-SUM(C$9:C304))*G$2/100)/12,0)+ROUND(((P$10-SUM(D$9:D304))*(G$2-P$15)/100)/12,0)</f>
        <v>0</v>
      </c>
      <c r="F305" s="481">
        <f t="shared" si="18"/>
        <v>0</v>
      </c>
      <c r="G305" s="1474"/>
      <c r="H305" s="1475"/>
      <c r="I305" s="482"/>
      <c r="J305" s="482"/>
      <c r="K305" s="482"/>
      <c r="L305" s="482"/>
      <c r="M305" s="483">
        <f t="shared" si="20"/>
        <v>0</v>
      </c>
      <c r="N305" s="318"/>
      <c r="X305" s="309"/>
      <c r="Y305" s="309"/>
      <c r="Z305" s="309"/>
      <c r="AA305" s="310"/>
    </row>
    <row r="306" spans="1:27" s="311" customFormat="1" ht="18.75" customHeight="1">
      <c r="A306" s="476">
        <f t="shared" si="21"/>
        <v>0</v>
      </c>
      <c r="B306" s="477">
        <f t="shared" si="19"/>
        <v>0</v>
      </c>
      <c r="C306" s="478">
        <f>IF(($P$9-SUM($C$9:C305))&gt;0,$AA$9,0)</f>
        <v>0</v>
      </c>
      <c r="D306" s="479">
        <f>IF(($P$10-SUM($D$9:D305))&gt;0,$AA$10,0)</f>
        <v>0</v>
      </c>
      <c r="E306" s="480">
        <f>ROUND(((P$9-SUM(C$9:C305))*G$2/100)/12,0)+ROUND(((P$10-SUM(D$9:D305))*(G$2-P$15)/100)/12,0)</f>
        <v>0</v>
      </c>
      <c r="F306" s="481">
        <f t="shared" si="18"/>
        <v>0</v>
      </c>
      <c r="G306" s="489" t="s">
        <v>165</v>
      </c>
      <c r="H306" s="517">
        <f>IF(P$13&gt;1,"未定",SUM(F297:F308))</f>
        <v>0</v>
      </c>
      <c r="I306" s="482"/>
      <c r="J306" s="482"/>
      <c r="K306" s="482"/>
      <c r="L306" s="482"/>
      <c r="M306" s="483">
        <f t="shared" si="20"/>
        <v>0</v>
      </c>
      <c r="N306" s="318"/>
      <c r="X306" s="309"/>
      <c r="Y306" s="309"/>
      <c r="Z306" s="309"/>
      <c r="AA306" s="310"/>
    </row>
    <row r="307" spans="1:27" s="311" customFormat="1" ht="18.75" customHeight="1">
      <c r="A307" s="476">
        <f t="shared" si="21"/>
        <v>0</v>
      </c>
      <c r="B307" s="477">
        <f t="shared" si="19"/>
        <v>0</v>
      </c>
      <c r="C307" s="478">
        <f>IF(($P$9-SUM($C$9:C306))&gt;0,$AA$9,0)</f>
        <v>0</v>
      </c>
      <c r="D307" s="479">
        <f>IF(($P$10-SUM($D$9:D306))&gt;0,$AA$10,0)</f>
        <v>0</v>
      </c>
      <c r="E307" s="480">
        <f>ROUND(((P$9-SUM(C$9:C306))*G$2/100)/12,0)+ROUND(((P$10-SUM(D$9:D306))*(G$2-P$15)/100)/12,0)</f>
        <v>0</v>
      </c>
      <c r="F307" s="481">
        <f t="shared" si="18"/>
        <v>0</v>
      </c>
      <c r="G307" s="491" t="s">
        <v>187</v>
      </c>
      <c r="H307" s="492">
        <f>SUM(B297:B308)</f>
        <v>0</v>
      </c>
      <c r="I307" s="482"/>
      <c r="J307" s="482"/>
      <c r="K307" s="482"/>
      <c r="L307" s="482"/>
      <c r="M307" s="483">
        <f t="shared" si="20"/>
        <v>0</v>
      </c>
      <c r="N307" s="318"/>
      <c r="X307" s="309"/>
      <c r="Y307" s="309"/>
      <c r="Z307" s="309"/>
      <c r="AA307" s="310"/>
    </row>
    <row r="308" spans="1:27" s="311" customFormat="1" ht="18.75" customHeight="1">
      <c r="A308" s="494">
        <f t="shared" si="21"/>
        <v>0</v>
      </c>
      <c r="B308" s="495">
        <f t="shared" si="19"/>
        <v>0</v>
      </c>
      <c r="C308" s="496">
        <f>IF(($P$9-SUM($C$9:C307))&gt;0,$AA$9,0)</f>
        <v>0</v>
      </c>
      <c r="D308" s="497">
        <f>IF(($P$10-SUM($D$9:D307))&gt;0,$AA$10,0)</f>
        <v>0</v>
      </c>
      <c r="E308" s="498">
        <f>ROUND(((P$9-SUM(C$9:C307))*G$2/100)/12,0)+ROUND(((P$10-SUM(D$9:D307))*(G$2-P$15)/100)/12,0)</f>
        <v>0</v>
      </c>
      <c r="F308" s="499">
        <f t="shared" si="18"/>
        <v>0</v>
      </c>
      <c r="G308" s="500" t="s">
        <v>189</v>
      </c>
      <c r="H308" s="501">
        <f>IF(P$13&gt;1,"未定",SUM(E297:E308))</f>
        <v>0</v>
      </c>
      <c r="I308" s="502"/>
      <c r="J308" s="502"/>
      <c r="K308" s="502"/>
      <c r="L308" s="502"/>
      <c r="M308" s="503">
        <f t="shared" si="20"/>
        <v>0</v>
      </c>
      <c r="N308" s="318"/>
      <c r="X308" s="309"/>
      <c r="Y308" s="309"/>
      <c r="Z308" s="309"/>
      <c r="AA308" s="310"/>
    </row>
    <row r="309" spans="1:27" s="311" customFormat="1" ht="18.75" customHeight="1">
      <c r="A309" s="464">
        <f t="shared" si="21"/>
        <v>0</v>
      </c>
      <c r="B309" s="465">
        <f t="shared" si="19"/>
        <v>0</v>
      </c>
      <c r="C309" s="466">
        <f>IF(($P$9-SUM($C$9:C308))&gt;0,$AA$9,0)</f>
        <v>0</v>
      </c>
      <c r="D309" s="467">
        <f>IF(($P$10-SUM($D$9:D308))&gt;0,$AA$10,0)</f>
        <v>0</v>
      </c>
      <c r="E309" s="507">
        <f>ROUND(((P$9-SUM(C$9:C308))*G$2/100)/12,0)+ROUND(((P$10-SUM(D$9:D308))*(G$2-P$15)/100)/12,0)</f>
        <v>0</v>
      </c>
      <c r="F309" s="469">
        <f t="shared" si="18"/>
        <v>0</v>
      </c>
      <c r="G309" s="1472" t="s">
        <v>221</v>
      </c>
      <c r="H309" s="1473"/>
      <c r="I309" s="470"/>
      <c r="J309" s="470"/>
      <c r="K309" s="470"/>
      <c r="L309" s="470"/>
      <c r="M309" s="472">
        <f t="shared" si="20"/>
        <v>0</v>
      </c>
      <c r="N309" s="318"/>
      <c r="X309" s="309"/>
      <c r="Y309" s="309"/>
      <c r="Z309" s="309"/>
      <c r="AA309" s="310"/>
    </row>
    <row r="310" spans="1:27" s="311" customFormat="1" ht="18.75" customHeight="1">
      <c r="A310" s="476">
        <f t="shared" si="21"/>
        <v>0</v>
      </c>
      <c r="B310" s="477">
        <f t="shared" si="19"/>
        <v>0</v>
      </c>
      <c r="C310" s="478">
        <f>IF(($P$9-SUM($C$9:C309))&gt;0,$AA$9,0)</f>
        <v>0</v>
      </c>
      <c r="D310" s="479">
        <f>IF(($P$10-SUM($D$9:D309))&gt;0,$AA$10,0)</f>
        <v>0</v>
      </c>
      <c r="E310" s="480">
        <f>ROUND(((P$9-SUM(C$9:C309))*G$2/100)/12,0)+ROUND(((P$10-SUM(D$9:D309))*(G$2-P$15)/100)/12,0)</f>
        <v>0</v>
      </c>
      <c r="F310" s="481">
        <f t="shared" si="18"/>
        <v>0</v>
      </c>
      <c r="G310" s="1474"/>
      <c r="H310" s="1475"/>
      <c r="I310" s="482"/>
      <c r="J310" s="482"/>
      <c r="K310" s="482"/>
      <c r="L310" s="482"/>
      <c r="M310" s="483">
        <f t="shared" si="20"/>
        <v>0</v>
      </c>
      <c r="N310" s="318"/>
      <c r="X310" s="309"/>
      <c r="Y310" s="309"/>
      <c r="Z310" s="309"/>
      <c r="AA310" s="310"/>
    </row>
    <row r="311" spans="1:27" s="311" customFormat="1" ht="18.75" customHeight="1">
      <c r="A311" s="476">
        <f t="shared" si="21"/>
        <v>0</v>
      </c>
      <c r="B311" s="477">
        <f t="shared" si="19"/>
        <v>0</v>
      </c>
      <c r="C311" s="478">
        <f>IF(($P$9-SUM($C$9:C310))&gt;0,$AA$9,0)</f>
        <v>0</v>
      </c>
      <c r="D311" s="479">
        <f>IF(($P$10-SUM($D$9:D310))&gt;0,$AA$10,0)</f>
        <v>0</v>
      </c>
      <c r="E311" s="480">
        <f>ROUND(((P$9-SUM(C$9:C310))*G$2/100)/12,0)+ROUND(((P$10-SUM(D$9:D310))*(G$2-P$15)/100)/12,0)</f>
        <v>0</v>
      </c>
      <c r="F311" s="481">
        <f t="shared" si="18"/>
        <v>0</v>
      </c>
      <c r="G311" s="1474"/>
      <c r="H311" s="1475"/>
      <c r="I311" s="482"/>
      <c r="J311" s="482"/>
      <c r="K311" s="482"/>
      <c r="L311" s="482"/>
      <c r="M311" s="483">
        <f t="shared" si="20"/>
        <v>0</v>
      </c>
      <c r="N311" s="318"/>
      <c r="X311" s="309"/>
      <c r="Y311" s="309"/>
      <c r="Z311" s="309"/>
      <c r="AA311" s="310"/>
    </row>
    <row r="312" spans="1:27" s="311" customFormat="1" ht="18.75" customHeight="1">
      <c r="A312" s="476">
        <f t="shared" si="21"/>
        <v>0</v>
      </c>
      <c r="B312" s="477">
        <f t="shared" si="19"/>
        <v>0</v>
      </c>
      <c r="C312" s="478">
        <f>IF(($P$9-SUM($C$9:C311))&gt;0,$AA$9,0)</f>
        <v>0</v>
      </c>
      <c r="D312" s="479">
        <f>IF(($P$10-SUM($D$9:D311))&gt;0,$AA$10,0)</f>
        <v>0</v>
      </c>
      <c r="E312" s="480">
        <f>ROUND(((P$9-SUM(C$9:C311))*G$2/100)/12,0)+ROUND(((P$10-SUM(D$9:D311))*(G$2-P$15)/100)/12,0)</f>
        <v>0</v>
      </c>
      <c r="F312" s="481">
        <f t="shared" si="18"/>
        <v>0</v>
      </c>
      <c r="G312" s="1474"/>
      <c r="H312" s="1475"/>
      <c r="I312" s="482"/>
      <c r="J312" s="482"/>
      <c r="K312" s="482"/>
      <c r="L312" s="482"/>
      <c r="M312" s="483">
        <f t="shared" si="20"/>
        <v>0</v>
      </c>
      <c r="N312" s="318"/>
      <c r="X312" s="309"/>
      <c r="Y312" s="309"/>
      <c r="Z312" s="309"/>
      <c r="AA312" s="310"/>
    </row>
    <row r="313" spans="1:27" s="311" customFormat="1" ht="18.75" customHeight="1">
      <c r="A313" s="476">
        <f t="shared" si="21"/>
        <v>0</v>
      </c>
      <c r="B313" s="477">
        <f t="shared" si="19"/>
        <v>0</v>
      </c>
      <c r="C313" s="478">
        <f>IF(($P$9-SUM($C$9:C312))&gt;0,$AA$9,0)</f>
        <v>0</v>
      </c>
      <c r="D313" s="479">
        <f>IF(($P$10-SUM($D$9:D312))&gt;0,$AA$10,0)</f>
        <v>0</v>
      </c>
      <c r="E313" s="480">
        <f>ROUND(((P$9-SUM(C$9:C312))*G$2/100)/12,0)+ROUND(((P$10-SUM(D$9:D312))*(G$2-P$15)/100)/12,0)</f>
        <v>0</v>
      </c>
      <c r="F313" s="481">
        <f t="shared" si="18"/>
        <v>0</v>
      </c>
      <c r="G313" s="1474"/>
      <c r="H313" s="1475"/>
      <c r="I313" s="482"/>
      <c r="J313" s="482"/>
      <c r="K313" s="482"/>
      <c r="L313" s="482"/>
      <c r="M313" s="483">
        <f t="shared" si="20"/>
        <v>0</v>
      </c>
      <c r="N313" s="318"/>
      <c r="X313" s="309"/>
      <c r="Y313" s="309"/>
      <c r="Z313" s="309"/>
      <c r="AA313" s="310"/>
    </row>
    <row r="314" spans="1:27" s="311" customFormat="1" ht="18.75" customHeight="1">
      <c r="A314" s="476">
        <f t="shared" si="21"/>
        <v>0</v>
      </c>
      <c r="B314" s="477">
        <f t="shared" si="19"/>
        <v>0</v>
      </c>
      <c r="C314" s="478">
        <f>IF(($P$9-SUM($C$9:C313))&gt;0,$AA$9,0)</f>
        <v>0</v>
      </c>
      <c r="D314" s="479">
        <f>IF(($P$10-SUM($D$9:D313))&gt;0,$AA$10,0)</f>
        <v>0</v>
      </c>
      <c r="E314" s="480">
        <f>ROUND(((P$9-SUM(C$9:C313))*G$2/100)/12,0)+ROUND(((P$10-SUM(D$9:D313))*(G$2-P$15)/100)/12,0)</f>
        <v>0</v>
      </c>
      <c r="F314" s="481">
        <f t="shared" si="18"/>
        <v>0</v>
      </c>
      <c r="G314" s="1474"/>
      <c r="H314" s="1475"/>
      <c r="I314" s="482"/>
      <c r="J314" s="482"/>
      <c r="K314" s="482"/>
      <c r="L314" s="482"/>
      <c r="M314" s="483">
        <f t="shared" si="20"/>
        <v>0</v>
      </c>
      <c r="N314" s="318"/>
      <c r="X314" s="309"/>
      <c r="Y314" s="309"/>
      <c r="Z314" s="309"/>
      <c r="AA314" s="310"/>
    </row>
    <row r="315" spans="1:27" s="311" customFormat="1" ht="18.75" customHeight="1">
      <c r="A315" s="476">
        <f t="shared" si="21"/>
        <v>0</v>
      </c>
      <c r="B315" s="477">
        <f t="shared" si="19"/>
        <v>0</v>
      </c>
      <c r="C315" s="478">
        <f>IF(($P$9-SUM($C$9:C314))&gt;0,$AA$9,0)</f>
        <v>0</v>
      </c>
      <c r="D315" s="479">
        <f>IF(($P$10-SUM($D$9:D314))&gt;0,$AA$10,0)</f>
        <v>0</v>
      </c>
      <c r="E315" s="480">
        <f>ROUND(((P$9-SUM(C$9:C314))*G$2/100)/12,0)+ROUND(((P$10-SUM(D$9:D314))*(G$2-P$15)/100)/12,0)</f>
        <v>0</v>
      </c>
      <c r="F315" s="481">
        <f t="shared" si="18"/>
        <v>0</v>
      </c>
      <c r="G315" s="1474"/>
      <c r="H315" s="1475"/>
      <c r="I315" s="482"/>
      <c r="J315" s="482"/>
      <c r="K315" s="482"/>
      <c r="L315" s="482"/>
      <c r="M315" s="483">
        <f t="shared" si="20"/>
        <v>0</v>
      </c>
      <c r="N315" s="318"/>
      <c r="X315" s="309"/>
      <c r="Y315" s="309"/>
      <c r="Z315" s="309"/>
      <c r="AA315" s="310"/>
    </row>
    <row r="316" spans="1:27" s="311" customFormat="1" ht="18.75" customHeight="1">
      <c r="A316" s="476">
        <f t="shared" si="21"/>
        <v>0</v>
      </c>
      <c r="B316" s="477">
        <f t="shared" si="19"/>
        <v>0</v>
      </c>
      <c r="C316" s="478">
        <f>IF(($P$9-SUM($C$9:C315))&gt;0,$AA$9,0)</f>
        <v>0</v>
      </c>
      <c r="D316" s="479">
        <f>IF(($P$10-SUM($D$9:D315))&gt;0,$AA$10,0)</f>
        <v>0</v>
      </c>
      <c r="E316" s="480">
        <f>ROUND(((P$9-SUM(C$9:C315))*G$2/100)/12,0)+ROUND(((P$10-SUM(D$9:D315))*(G$2-P$15)/100)/12,0)</f>
        <v>0</v>
      </c>
      <c r="F316" s="481">
        <f t="shared" si="18"/>
        <v>0</v>
      </c>
      <c r="G316" s="1474"/>
      <c r="H316" s="1475"/>
      <c r="I316" s="482"/>
      <c r="J316" s="482"/>
      <c r="K316" s="482"/>
      <c r="L316" s="482"/>
      <c r="M316" s="483">
        <f t="shared" si="20"/>
        <v>0</v>
      </c>
      <c r="N316" s="318"/>
      <c r="X316" s="309"/>
      <c r="Y316" s="309"/>
      <c r="Z316" s="309"/>
      <c r="AA316" s="310"/>
    </row>
    <row r="317" spans="1:27" s="311" customFormat="1" ht="18.75" customHeight="1">
      <c r="A317" s="476">
        <f t="shared" si="21"/>
        <v>0</v>
      </c>
      <c r="B317" s="477">
        <f t="shared" si="19"/>
        <v>0</v>
      </c>
      <c r="C317" s="478">
        <f>IF(($P$9-SUM($C$9:C316))&gt;0,$AA$9,0)</f>
        <v>0</v>
      </c>
      <c r="D317" s="479">
        <f>IF(($P$10-SUM($D$9:D316))&gt;0,$AA$10,0)</f>
        <v>0</v>
      </c>
      <c r="E317" s="480">
        <f>ROUND(((P$9-SUM(C$9:C316))*G$2/100)/12,0)+ROUND(((P$10-SUM(D$9:D316))*(G$2-P$15)/100)/12,0)</f>
        <v>0</v>
      </c>
      <c r="F317" s="481">
        <f t="shared" si="18"/>
        <v>0</v>
      </c>
      <c r="G317" s="1474"/>
      <c r="H317" s="1475"/>
      <c r="I317" s="482"/>
      <c r="J317" s="482"/>
      <c r="K317" s="482"/>
      <c r="L317" s="482"/>
      <c r="M317" s="483">
        <f t="shared" si="20"/>
        <v>0</v>
      </c>
      <c r="N317" s="318"/>
      <c r="X317" s="309"/>
      <c r="Y317" s="309"/>
      <c r="Z317" s="309"/>
      <c r="AA317" s="310"/>
    </row>
    <row r="318" spans="1:27" s="311" customFormat="1" ht="18.75" customHeight="1">
      <c r="A318" s="476">
        <f t="shared" si="21"/>
        <v>0</v>
      </c>
      <c r="B318" s="477">
        <f t="shared" si="19"/>
        <v>0</v>
      </c>
      <c r="C318" s="478">
        <f>IF(($P$9-SUM($C$9:C317))&gt;0,$AA$9,0)</f>
        <v>0</v>
      </c>
      <c r="D318" s="479">
        <f>IF(($P$10-SUM($D$9:D317))&gt;0,$AA$10,0)</f>
        <v>0</v>
      </c>
      <c r="E318" s="480">
        <f>ROUND(((P$9-SUM(C$9:C317))*G$2/100)/12,0)+ROUND(((P$10-SUM(D$9:D317))*(G$2-P$15)/100)/12,0)</f>
        <v>0</v>
      </c>
      <c r="F318" s="481">
        <f t="shared" si="18"/>
        <v>0</v>
      </c>
      <c r="G318" s="489" t="s">
        <v>165</v>
      </c>
      <c r="H318" s="517">
        <f>IF(P$13&gt;1,"未定",SUM(F309:F320))</f>
        <v>0</v>
      </c>
      <c r="I318" s="482"/>
      <c r="J318" s="482"/>
      <c r="K318" s="482"/>
      <c r="L318" s="482"/>
      <c r="M318" s="483">
        <f t="shared" si="20"/>
        <v>0</v>
      </c>
      <c r="N318" s="318"/>
      <c r="X318" s="309"/>
      <c r="Y318" s="309"/>
      <c r="Z318" s="309"/>
      <c r="AA318" s="310"/>
    </row>
    <row r="319" spans="1:27" s="311" customFormat="1" ht="18.75" customHeight="1">
      <c r="A319" s="476">
        <f t="shared" si="21"/>
        <v>0</v>
      </c>
      <c r="B319" s="477">
        <f t="shared" si="19"/>
        <v>0</v>
      </c>
      <c r="C319" s="478">
        <f>IF(($P$9-SUM($C$9:C318))&gt;0,$AA$9,0)</f>
        <v>0</v>
      </c>
      <c r="D319" s="479">
        <f>IF(($P$10-SUM($D$9:D318))&gt;0,$AA$10,0)</f>
        <v>0</v>
      </c>
      <c r="E319" s="480">
        <f>ROUND(((P$9-SUM(C$9:C318))*G$2/100)/12,0)+ROUND(((P$10-SUM(D$9:D318))*(G$2-P$15)/100)/12,0)</f>
        <v>0</v>
      </c>
      <c r="F319" s="481">
        <f t="shared" si="18"/>
        <v>0</v>
      </c>
      <c r="G319" s="491" t="s">
        <v>187</v>
      </c>
      <c r="H319" s="492">
        <f>SUM(B309:B320)</f>
        <v>0</v>
      </c>
      <c r="I319" s="482"/>
      <c r="J319" s="482"/>
      <c r="K319" s="482"/>
      <c r="L319" s="482"/>
      <c r="M319" s="483">
        <f t="shared" si="20"/>
        <v>0</v>
      </c>
      <c r="N319" s="318"/>
      <c r="X319" s="309"/>
      <c r="Y319" s="309"/>
      <c r="Z319" s="309"/>
      <c r="AA319" s="310"/>
    </row>
    <row r="320" spans="1:27" s="311" customFormat="1" ht="18.75" customHeight="1">
      <c r="A320" s="494">
        <f t="shared" si="21"/>
        <v>0</v>
      </c>
      <c r="B320" s="495">
        <f t="shared" si="19"/>
        <v>0</v>
      </c>
      <c r="C320" s="496">
        <f>IF(($P$9-SUM($C$9:C319))&gt;0,$AA$9,0)</f>
        <v>0</v>
      </c>
      <c r="D320" s="497">
        <f>IF(($P$10-SUM($D$9:D319))&gt;0,$AA$10,0)</f>
        <v>0</v>
      </c>
      <c r="E320" s="498">
        <f>ROUND(((P$9-SUM(C$9:C319))*G$2/100)/12,0)+ROUND(((P$10-SUM(D$9:D319))*(G$2-P$15)/100)/12,0)</f>
        <v>0</v>
      </c>
      <c r="F320" s="499">
        <f t="shared" si="18"/>
        <v>0</v>
      </c>
      <c r="G320" s="500" t="s">
        <v>189</v>
      </c>
      <c r="H320" s="501">
        <f>IF(P$13&gt;1,"未定",SUM(E309:E320))</f>
        <v>0</v>
      </c>
      <c r="I320" s="502"/>
      <c r="J320" s="502"/>
      <c r="K320" s="502"/>
      <c r="L320" s="502"/>
      <c r="M320" s="503">
        <f t="shared" si="20"/>
        <v>0</v>
      </c>
      <c r="N320" s="318"/>
      <c r="X320" s="309"/>
      <c r="Y320" s="309"/>
      <c r="Z320" s="309"/>
      <c r="AA320" s="310"/>
    </row>
    <row r="321" spans="1:27" s="311" customFormat="1" ht="18.75" customHeight="1">
      <c r="A321" s="464">
        <f t="shared" si="21"/>
        <v>0</v>
      </c>
      <c r="B321" s="465">
        <f t="shared" si="19"/>
        <v>0</v>
      </c>
      <c r="C321" s="466">
        <f>IF(($P$9-SUM($C$9:C320))&gt;0,$AA$9,0)</f>
        <v>0</v>
      </c>
      <c r="D321" s="467">
        <f>IF(($P$10-SUM($D$9:D320))&gt;0,$AA$10,0)</f>
        <v>0</v>
      </c>
      <c r="E321" s="507">
        <f>ROUND(((P$9-SUM(C$9:C320))*G$2/100)/12,0)+ROUND(((P$10-SUM(D$9:D320))*(G$2-P$15)/100)/12,0)</f>
        <v>0</v>
      </c>
      <c r="F321" s="469">
        <f t="shared" ref="F321:F368" si="22">IF(P$13&gt;1,"未定",B321+E321)</f>
        <v>0</v>
      </c>
      <c r="G321" s="1472" t="s">
        <v>222</v>
      </c>
      <c r="H321" s="1473"/>
      <c r="I321" s="470"/>
      <c r="J321" s="470"/>
      <c r="K321" s="470"/>
      <c r="L321" s="470"/>
      <c r="M321" s="472">
        <f t="shared" si="20"/>
        <v>0</v>
      </c>
      <c r="N321" s="318"/>
      <c r="X321" s="309"/>
      <c r="Y321" s="309"/>
      <c r="Z321" s="309"/>
      <c r="AA321" s="310"/>
    </row>
    <row r="322" spans="1:27" s="311" customFormat="1" ht="18.75" customHeight="1">
      <c r="A322" s="476">
        <f t="shared" si="21"/>
        <v>0</v>
      </c>
      <c r="B322" s="477">
        <f t="shared" si="19"/>
        <v>0</v>
      </c>
      <c r="C322" s="478">
        <f>IF(($P$9-SUM($C$9:C321))&gt;0,$AA$9,0)</f>
        <v>0</v>
      </c>
      <c r="D322" s="479">
        <f>IF(($P$10-SUM($D$9:D321))&gt;0,$AA$10,0)</f>
        <v>0</v>
      </c>
      <c r="E322" s="480">
        <f>ROUND(((P$9-SUM(C$9:C321))*G$2/100)/12,0)+ROUND(((P$10-SUM(D$9:D321))*(G$2-P$15)/100)/12,0)</f>
        <v>0</v>
      </c>
      <c r="F322" s="481">
        <f t="shared" si="22"/>
        <v>0</v>
      </c>
      <c r="G322" s="1474"/>
      <c r="H322" s="1475"/>
      <c r="I322" s="482"/>
      <c r="J322" s="482"/>
      <c r="K322" s="482"/>
      <c r="L322" s="482"/>
      <c r="M322" s="483">
        <f t="shared" si="20"/>
        <v>0</v>
      </c>
      <c r="N322" s="318"/>
      <c r="X322" s="309"/>
      <c r="Y322" s="309"/>
      <c r="Z322" s="309"/>
      <c r="AA322" s="310"/>
    </row>
    <row r="323" spans="1:27" s="311" customFormat="1" ht="18.75" customHeight="1">
      <c r="A323" s="476">
        <f t="shared" si="21"/>
        <v>0</v>
      </c>
      <c r="B323" s="477">
        <f t="shared" si="19"/>
        <v>0</v>
      </c>
      <c r="C323" s="478">
        <f>IF(($P$9-SUM($C$9:C322))&gt;0,$AA$9,0)</f>
        <v>0</v>
      </c>
      <c r="D323" s="479">
        <f>IF(($P$10-SUM($D$9:D322))&gt;0,$AA$10,0)</f>
        <v>0</v>
      </c>
      <c r="E323" s="480">
        <f>ROUND(((P$9-SUM(C$9:C322))*G$2/100)/12,0)+ROUND(((P$10-SUM(D$9:D322))*(G$2-P$15)/100)/12,0)</f>
        <v>0</v>
      </c>
      <c r="F323" s="481">
        <f t="shared" si="22"/>
        <v>0</v>
      </c>
      <c r="G323" s="1474"/>
      <c r="H323" s="1475"/>
      <c r="I323" s="482"/>
      <c r="J323" s="482"/>
      <c r="K323" s="482"/>
      <c r="L323" s="482"/>
      <c r="M323" s="483">
        <f t="shared" si="20"/>
        <v>0</v>
      </c>
      <c r="N323" s="318"/>
      <c r="X323" s="309"/>
      <c r="Y323" s="309"/>
      <c r="Z323" s="309"/>
      <c r="AA323" s="310"/>
    </row>
    <row r="324" spans="1:27" s="311" customFormat="1" ht="18.75" customHeight="1">
      <c r="A324" s="476">
        <f t="shared" si="21"/>
        <v>0</v>
      </c>
      <c r="B324" s="477">
        <f t="shared" si="19"/>
        <v>0</v>
      </c>
      <c r="C324" s="478">
        <f>IF(($P$9-SUM($C$9:C323))&gt;0,$AA$9,0)</f>
        <v>0</v>
      </c>
      <c r="D324" s="479">
        <f>IF(($P$10-SUM($D$9:D323))&gt;0,$AA$10,0)</f>
        <v>0</v>
      </c>
      <c r="E324" s="480">
        <f>ROUND(((P$9-SUM(C$9:C323))*G$2/100)/12,0)+ROUND(((P$10-SUM(D$9:D323))*(G$2-P$15)/100)/12,0)</f>
        <v>0</v>
      </c>
      <c r="F324" s="481">
        <f t="shared" si="22"/>
        <v>0</v>
      </c>
      <c r="G324" s="1474"/>
      <c r="H324" s="1475"/>
      <c r="I324" s="482"/>
      <c r="J324" s="482"/>
      <c r="K324" s="482"/>
      <c r="L324" s="482"/>
      <c r="M324" s="483">
        <f t="shared" si="20"/>
        <v>0</v>
      </c>
      <c r="N324" s="318"/>
      <c r="X324" s="309"/>
      <c r="Y324" s="309"/>
      <c r="Z324" s="309"/>
      <c r="AA324" s="310"/>
    </row>
    <row r="325" spans="1:27" s="311" customFormat="1" ht="18.75" customHeight="1">
      <c r="A325" s="476">
        <f t="shared" si="21"/>
        <v>0</v>
      </c>
      <c r="B325" s="477">
        <f t="shared" si="19"/>
        <v>0</v>
      </c>
      <c r="C325" s="478">
        <f>IF(($P$9-SUM($C$9:C324))&gt;0,$AA$9,0)</f>
        <v>0</v>
      </c>
      <c r="D325" s="479">
        <f>IF(($P$10-SUM($D$9:D324))&gt;0,$AA$10,0)</f>
        <v>0</v>
      </c>
      <c r="E325" s="480">
        <f>ROUND(((P$9-SUM(C$9:C324))*G$2/100)/12,0)+ROUND(((P$10-SUM(D$9:D324))*(G$2-P$15)/100)/12,0)</f>
        <v>0</v>
      </c>
      <c r="F325" s="481">
        <f t="shared" si="22"/>
        <v>0</v>
      </c>
      <c r="G325" s="1474"/>
      <c r="H325" s="1475"/>
      <c r="I325" s="482"/>
      <c r="J325" s="482"/>
      <c r="K325" s="482"/>
      <c r="L325" s="482"/>
      <c r="M325" s="483">
        <f t="shared" si="20"/>
        <v>0</v>
      </c>
      <c r="N325" s="318"/>
      <c r="X325" s="309"/>
      <c r="Y325" s="309"/>
      <c r="Z325" s="309"/>
      <c r="AA325" s="310"/>
    </row>
    <row r="326" spans="1:27" s="311" customFormat="1" ht="18.75" customHeight="1">
      <c r="A326" s="476">
        <f t="shared" si="21"/>
        <v>0</v>
      </c>
      <c r="B326" s="477">
        <f t="shared" si="19"/>
        <v>0</v>
      </c>
      <c r="C326" s="478">
        <f>IF(($P$9-SUM($C$9:C325))&gt;0,$AA$9,0)</f>
        <v>0</v>
      </c>
      <c r="D326" s="479">
        <f>IF(($P$10-SUM($D$9:D325))&gt;0,$AA$10,0)</f>
        <v>0</v>
      </c>
      <c r="E326" s="480">
        <f>ROUND(((P$9-SUM(C$9:C325))*G$2/100)/12,0)+ROUND(((P$10-SUM(D$9:D325))*(G$2-P$15)/100)/12,0)</f>
        <v>0</v>
      </c>
      <c r="F326" s="481">
        <f t="shared" si="22"/>
        <v>0</v>
      </c>
      <c r="G326" s="1474"/>
      <c r="H326" s="1475"/>
      <c r="I326" s="482"/>
      <c r="J326" s="482"/>
      <c r="K326" s="482"/>
      <c r="L326" s="482"/>
      <c r="M326" s="483">
        <f t="shared" si="20"/>
        <v>0</v>
      </c>
      <c r="N326" s="318"/>
      <c r="X326" s="309"/>
      <c r="Y326" s="309"/>
      <c r="Z326" s="309"/>
      <c r="AA326" s="310"/>
    </row>
    <row r="327" spans="1:27" s="311" customFormat="1" ht="18.75" customHeight="1">
      <c r="A327" s="476">
        <f t="shared" si="21"/>
        <v>0</v>
      </c>
      <c r="B327" s="477">
        <f t="shared" si="19"/>
        <v>0</v>
      </c>
      <c r="C327" s="478">
        <f>IF(($P$9-SUM($C$9:C326))&gt;0,$AA$9,0)</f>
        <v>0</v>
      </c>
      <c r="D327" s="479">
        <f>IF(($P$10-SUM($D$9:D326))&gt;0,$AA$10,0)</f>
        <v>0</v>
      </c>
      <c r="E327" s="480">
        <f>ROUND(((P$9-SUM(C$9:C326))*G$2/100)/12,0)+ROUND(((P$10-SUM(D$9:D326))*(G$2-P$15)/100)/12,0)</f>
        <v>0</v>
      </c>
      <c r="F327" s="481">
        <f t="shared" si="22"/>
        <v>0</v>
      </c>
      <c r="G327" s="1474"/>
      <c r="H327" s="1475"/>
      <c r="I327" s="482"/>
      <c r="J327" s="482"/>
      <c r="K327" s="482"/>
      <c r="L327" s="482"/>
      <c r="M327" s="483">
        <f t="shared" si="20"/>
        <v>0</v>
      </c>
      <c r="N327" s="318"/>
      <c r="X327" s="309"/>
      <c r="Y327" s="309"/>
      <c r="Z327" s="309"/>
      <c r="AA327" s="310"/>
    </row>
    <row r="328" spans="1:27" s="311" customFormat="1" ht="18.75" customHeight="1">
      <c r="A328" s="476">
        <f t="shared" si="21"/>
        <v>0</v>
      </c>
      <c r="B328" s="477">
        <f t="shared" si="19"/>
        <v>0</v>
      </c>
      <c r="C328" s="478">
        <f>IF(($P$9-SUM($C$9:C327))&gt;0,$AA$9,0)</f>
        <v>0</v>
      </c>
      <c r="D328" s="479">
        <f>IF(($P$10-SUM($D$9:D327))&gt;0,$AA$10,0)</f>
        <v>0</v>
      </c>
      <c r="E328" s="480">
        <f>ROUND(((P$9-SUM(C$9:C327))*G$2/100)/12,0)+ROUND(((P$10-SUM(D$9:D327))*(G$2-P$15)/100)/12,0)</f>
        <v>0</v>
      </c>
      <c r="F328" s="481">
        <f t="shared" si="22"/>
        <v>0</v>
      </c>
      <c r="G328" s="1474"/>
      <c r="H328" s="1475"/>
      <c r="I328" s="482"/>
      <c r="J328" s="482"/>
      <c r="K328" s="482"/>
      <c r="L328" s="482"/>
      <c r="M328" s="483">
        <f t="shared" si="20"/>
        <v>0</v>
      </c>
      <c r="N328" s="318"/>
      <c r="X328" s="309"/>
      <c r="Y328" s="309"/>
      <c r="Z328" s="309"/>
      <c r="AA328" s="310"/>
    </row>
    <row r="329" spans="1:27" s="311" customFormat="1" ht="18.75" customHeight="1">
      <c r="A329" s="476">
        <f t="shared" si="21"/>
        <v>0</v>
      </c>
      <c r="B329" s="477">
        <f t="shared" ref="B329:B368" si="23">SUM(C329:D329)</f>
        <v>0</v>
      </c>
      <c r="C329" s="478">
        <f>IF(($P$9-SUM($C$9:C328))&gt;0,$AA$9,0)</f>
        <v>0</v>
      </c>
      <c r="D329" s="479">
        <f>IF(($P$10-SUM($D$9:D328))&gt;0,$AA$10,0)</f>
        <v>0</v>
      </c>
      <c r="E329" s="480">
        <f>ROUND(((P$9-SUM(C$9:C328))*G$2/100)/12,0)+ROUND(((P$10-SUM(D$9:D328))*(G$2-P$15)/100)/12,0)</f>
        <v>0</v>
      </c>
      <c r="F329" s="481">
        <f t="shared" si="22"/>
        <v>0</v>
      </c>
      <c r="G329" s="1474"/>
      <c r="H329" s="1475"/>
      <c r="I329" s="482"/>
      <c r="J329" s="482"/>
      <c r="K329" s="482"/>
      <c r="L329" s="482"/>
      <c r="M329" s="483">
        <f t="shared" ref="M329:M368" si="24">SUM(I329:L329)</f>
        <v>0</v>
      </c>
      <c r="N329" s="318"/>
      <c r="X329" s="309"/>
      <c r="Y329" s="309"/>
      <c r="Z329" s="309"/>
      <c r="AA329" s="310"/>
    </row>
    <row r="330" spans="1:27" s="311" customFormat="1" ht="18.75" customHeight="1">
      <c r="A330" s="476">
        <f t="shared" ref="A330:A368" si="25">IF(F330&gt;0,A329+1,0)</f>
        <v>0</v>
      </c>
      <c r="B330" s="477">
        <f t="shared" si="23"/>
        <v>0</v>
      </c>
      <c r="C330" s="478">
        <f>IF(($P$9-SUM($C$9:C329))&gt;0,$AA$9,0)</f>
        <v>0</v>
      </c>
      <c r="D330" s="479">
        <f>IF(($P$10-SUM($D$9:D329))&gt;0,$AA$10,0)</f>
        <v>0</v>
      </c>
      <c r="E330" s="480">
        <f>ROUND(((P$9-SUM(C$9:C329))*G$2/100)/12,0)+ROUND(((P$10-SUM(D$9:D329))*(G$2-P$15)/100)/12,0)</f>
        <v>0</v>
      </c>
      <c r="F330" s="481">
        <f t="shared" si="22"/>
        <v>0</v>
      </c>
      <c r="G330" s="489" t="s">
        <v>165</v>
      </c>
      <c r="H330" s="517">
        <f>IF(P$13&gt;1,"未定",SUM(F321:F332))</f>
        <v>0</v>
      </c>
      <c r="I330" s="482"/>
      <c r="J330" s="482"/>
      <c r="K330" s="482"/>
      <c r="L330" s="482"/>
      <c r="M330" s="483">
        <f t="shared" si="24"/>
        <v>0</v>
      </c>
      <c r="N330" s="318"/>
      <c r="X330" s="309"/>
      <c r="Y330" s="309"/>
      <c r="Z330" s="309"/>
      <c r="AA330" s="310"/>
    </row>
    <row r="331" spans="1:27" s="311" customFormat="1" ht="18.75" customHeight="1">
      <c r="A331" s="476">
        <f t="shared" si="25"/>
        <v>0</v>
      </c>
      <c r="B331" s="477">
        <f t="shared" si="23"/>
        <v>0</v>
      </c>
      <c r="C331" s="478">
        <f>IF(($P$9-SUM($C$9:C330))&gt;0,$AA$9,0)</f>
        <v>0</v>
      </c>
      <c r="D331" s="479">
        <f>IF(($P$10-SUM($D$9:D330))&gt;0,$AA$10,0)</f>
        <v>0</v>
      </c>
      <c r="E331" s="480">
        <f>ROUND(((P$9-SUM(C$9:C330))*G$2/100)/12,0)+ROUND(((P$10-SUM(D$9:D330))*(G$2-P$15)/100)/12,0)</f>
        <v>0</v>
      </c>
      <c r="F331" s="481">
        <f t="shared" si="22"/>
        <v>0</v>
      </c>
      <c r="G331" s="491" t="s">
        <v>187</v>
      </c>
      <c r="H331" s="492">
        <f>SUM(B321:B332)</f>
        <v>0</v>
      </c>
      <c r="I331" s="482"/>
      <c r="J331" s="482"/>
      <c r="K331" s="482"/>
      <c r="L331" s="482"/>
      <c r="M331" s="483">
        <f t="shared" si="24"/>
        <v>0</v>
      </c>
      <c r="N331" s="318"/>
      <c r="X331" s="309"/>
      <c r="Y331" s="309"/>
      <c r="Z331" s="309"/>
      <c r="AA331" s="310"/>
    </row>
    <row r="332" spans="1:27" s="311" customFormat="1" ht="18.75" customHeight="1">
      <c r="A332" s="494">
        <f t="shared" si="25"/>
        <v>0</v>
      </c>
      <c r="B332" s="495">
        <f t="shared" si="23"/>
        <v>0</v>
      </c>
      <c r="C332" s="496">
        <f>IF(($P$9-SUM($C$9:C331))&gt;0,$AA$9,0)</f>
        <v>0</v>
      </c>
      <c r="D332" s="497">
        <f>IF(($P$10-SUM($D$9:D331))&gt;0,$AA$10,0)</f>
        <v>0</v>
      </c>
      <c r="E332" s="498">
        <f>ROUND(((P$9-SUM(C$9:C331))*G$2/100)/12,0)+ROUND(((P$10-SUM(D$9:D331))*(G$2-P$15)/100)/12,0)</f>
        <v>0</v>
      </c>
      <c r="F332" s="499">
        <f t="shared" si="22"/>
        <v>0</v>
      </c>
      <c r="G332" s="500" t="s">
        <v>189</v>
      </c>
      <c r="H332" s="501">
        <f>IF(P$13&gt;1,"未定",SUM(E321:E332))</f>
        <v>0</v>
      </c>
      <c r="I332" s="502"/>
      <c r="J332" s="502"/>
      <c r="K332" s="502"/>
      <c r="L332" s="502"/>
      <c r="M332" s="503">
        <f t="shared" si="24"/>
        <v>0</v>
      </c>
      <c r="N332" s="318"/>
      <c r="X332" s="309"/>
      <c r="Y332" s="309"/>
      <c r="Z332" s="309"/>
      <c r="AA332" s="310"/>
    </row>
    <row r="333" spans="1:27" s="311" customFormat="1" ht="18.75" customHeight="1">
      <c r="A333" s="464">
        <f t="shared" si="25"/>
        <v>0</v>
      </c>
      <c r="B333" s="465">
        <f t="shared" si="23"/>
        <v>0</v>
      </c>
      <c r="C333" s="466">
        <f>IF(($P$9-SUM($C$9:C332))&gt;0,$AA$9,0)</f>
        <v>0</v>
      </c>
      <c r="D333" s="467">
        <f>IF(($P$10-SUM($D$9:D332))&gt;0,$AA$10,0)</f>
        <v>0</v>
      </c>
      <c r="E333" s="507">
        <f>ROUND(((P$9-SUM(C$9:C332))*G$2/100)/12,0)+ROUND(((P$10-SUM(D$9:D332))*(G$2-P$15)/100)/12,0)</f>
        <v>0</v>
      </c>
      <c r="F333" s="469">
        <f t="shared" si="22"/>
        <v>0</v>
      </c>
      <c r="G333" s="1472" t="s">
        <v>223</v>
      </c>
      <c r="H333" s="1473"/>
      <c r="I333" s="470"/>
      <c r="J333" s="470"/>
      <c r="K333" s="470"/>
      <c r="L333" s="470"/>
      <c r="M333" s="472">
        <f t="shared" si="24"/>
        <v>0</v>
      </c>
      <c r="N333" s="318"/>
      <c r="X333" s="309"/>
      <c r="Y333" s="309"/>
      <c r="Z333" s="309"/>
      <c r="AA333" s="310"/>
    </row>
    <row r="334" spans="1:27" s="311" customFormat="1" ht="18.75" customHeight="1">
      <c r="A334" s="476">
        <f t="shared" si="25"/>
        <v>0</v>
      </c>
      <c r="B334" s="477">
        <f t="shared" si="23"/>
        <v>0</v>
      </c>
      <c r="C334" s="478">
        <f>IF(($P$9-SUM($C$9:C333))&gt;0,$AA$9,0)</f>
        <v>0</v>
      </c>
      <c r="D334" s="479">
        <f>IF(($P$10-SUM($D$9:D333))&gt;0,$AA$10,0)</f>
        <v>0</v>
      </c>
      <c r="E334" s="480">
        <f>ROUND(((P$9-SUM(C$9:C333))*G$2/100)/12,0)+ROUND(((P$10-SUM(D$9:D333))*(G$2-P$15)/100)/12,0)</f>
        <v>0</v>
      </c>
      <c r="F334" s="481">
        <f t="shared" si="22"/>
        <v>0</v>
      </c>
      <c r="G334" s="1474"/>
      <c r="H334" s="1475"/>
      <c r="I334" s="482"/>
      <c r="J334" s="482"/>
      <c r="K334" s="482"/>
      <c r="L334" s="482"/>
      <c r="M334" s="483">
        <f t="shared" si="24"/>
        <v>0</v>
      </c>
      <c r="N334" s="318"/>
      <c r="X334" s="309"/>
      <c r="Y334" s="309"/>
      <c r="Z334" s="309"/>
      <c r="AA334" s="310"/>
    </row>
    <row r="335" spans="1:27" s="311" customFormat="1" ht="18.75" customHeight="1">
      <c r="A335" s="476">
        <f t="shared" si="25"/>
        <v>0</v>
      </c>
      <c r="B335" s="477">
        <f t="shared" si="23"/>
        <v>0</v>
      </c>
      <c r="C335" s="478">
        <f>IF(($P$9-SUM($C$9:C334))&gt;0,$AA$9,0)</f>
        <v>0</v>
      </c>
      <c r="D335" s="479">
        <f>IF(($P$10-SUM($D$9:D334))&gt;0,$AA$10,0)</f>
        <v>0</v>
      </c>
      <c r="E335" s="480">
        <f>ROUND(((P$9-SUM(C$9:C334))*G$2/100)/12,0)+ROUND(((P$10-SUM(D$9:D334))*(G$2-P$15)/100)/12,0)</f>
        <v>0</v>
      </c>
      <c r="F335" s="481">
        <f t="shared" si="22"/>
        <v>0</v>
      </c>
      <c r="G335" s="1474"/>
      <c r="H335" s="1475"/>
      <c r="I335" s="482"/>
      <c r="J335" s="482"/>
      <c r="K335" s="482"/>
      <c r="L335" s="482"/>
      <c r="M335" s="483">
        <f t="shared" si="24"/>
        <v>0</v>
      </c>
      <c r="N335" s="318"/>
      <c r="X335" s="309"/>
      <c r="Y335" s="309"/>
      <c r="Z335" s="309"/>
      <c r="AA335" s="310"/>
    </row>
    <row r="336" spans="1:27" s="311" customFormat="1" ht="18.75" customHeight="1">
      <c r="A336" s="476">
        <f t="shared" si="25"/>
        <v>0</v>
      </c>
      <c r="B336" s="477">
        <f t="shared" si="23"/>
        <v>0</v>
      </c>
      <c r="C336" s="478">
        <f>IF(($P$9-SUM($C$9:C335))&gt;0,$AA$9,0)</f>
        <v>0</v>
      </c>
      <c r="D336" s="479">
        <f>IF(($P$10-SUM($D$9:D335))&gt;0,$AA$10,0)</f>
        <v>0</v>
      </c>
      <c r="E336" s="480">
        <f>ROUND(((P$9-SUM(C$9:C335))*G$2/100)/12,0)+ROUND(((P$10-SUM(D$9:D335))*(G$2-P$15)/100)/12,0)</f>
        <v>0</v>
      </c>
      <c r="F336" s="481">
        <f t="shared" si="22"/>
        <v>0</v>
      </c>
      <c r="G336" s="1474"/>
      <c r="H336" s="1475"/>
      <c r="I336" s="482"/>
      <c r="J336" s="482"/>
      <c r="K336" s="482"/>
      <c r="L336" s="482"/>
      <c r="M336" s="483">
        <f t="shared" si="24"/>
        <v>0</v>
      </c>
      <c r="N336" s="318"/>
      <c r="X336" s="309"/>
      <c r="Y336" s="309"/>
      <c r="Z336" s="309"/>
      <c r="AA336" s="310"/>
    </row>
    <row r="337" spans="1:27" s="311" customFormat="1" ht="18.75" customHeight="1">
      <c r="A337" s="476">
        <f t="shared" si="25"/>
        <v>0</v>
      </c>
      <c r="B337" s="477">
        <f t="shared" si="23"/>
        <v>0</v>
      </c>
      <c r="C337" s="478">
        <f>IF(($P$9-SUM($C$9:C336))&gt;0,$AA$9,0)</f>
        <v>0</v>
      </c>
      <c r="D337" s="479">
        <f>IF(($P$10-SUM($D$9:D336))&gt;0,$AA$10,0)</f>
        <v>0</v>
      </c>
      <c r="E337" s="480">
        <f>ROUND(((P$9-SUM(C$9:C336))*G$2/100)/12,0)+ROUND(((P$10-SUM(D$9:D336))*(G$2-P$15)/100)/12,0)</f>
        <v>0</v>
      </c>
      <c r="F337" s="481">
        <f t="shared" si="22"/>
        <v>0</v>
      </c>
      <c r="G337" s="1474"/>
      <c r="H337" s="1475"/>
      <c r="I337" s="482"/>
      <c r="J337" s="482"/>
      <c r="K337" s="482"/>
      <c r="L337" s="482"/>
      <c r="M337" s="483">
        <f t="shared" si="24"/>
        <v>0</v>
      </c>
      <c r="N337" s="318"/>
      <c r="X337" s="309"/>
      <c r="Y337" s="309"/>
      <c r="Z337" s="309"/>
      <c r="AA337" s="310"/>
    </row>
    <row r="338" spans="1:27" s="311" customFormat="1" ht="18.75" customHeight="1">
      <c r="A338" s="476">
        <f t="shared" si="25"/>
        <v>0</v>
      </c>
      <c r="B338" s="477">
        <f t="shared" si="23"/>
        <v>0</v>
      </c>
      <c r="C338" s="478">
        <f>IF(($P$9-SUM($C$9:C337))&gt;0,$AA$9,0)</f>
        <v>0</v>
      </c>
      <c r="D338" s="479">
        <f>IF(($P$10-SUM($D$9:D337))&gt;0,$AA$10,0)</f>
        <v>0</v>
      </c>
      <c r="E338" s="480">
        <f>ROUND(((P$9-SUM(C$9:C337))*G$2/100)/12,0)+ROUND(((P$10-SUM(D$9:D337))*(G$2-P$15)/100)/12,0)</f>
        <v>0</v>
      </c>
      <c r="F338" s="481">
        <f t="shared" si="22"/>
        <v>0</v>
      </c>
      <c r="G338" s="1474"/>
      <c r="H338" s="1475"/>
      <c r="I338" s="482"/>
      <c r="J338" s="482"/>
      <c r="K338" s="482"/>
      <c r="L338" s="482"/>
      <c r="M338" s="483">
        <f t="shared" si="24"/>
        <v>0</v>
      </c>
      <c r="N338" s="318"/>
      <c r="X338" s="309"/>
      <c r="Y338" s="309"/>
      <c r="Z338" s="309"/>
      <c r="AA338" s="310"/>
    </row>
    <row r="339" spans="1:27" s="311" customFormat="1" ht="18.75" customHeight="1">
      <c r="A339" s="476">
        <f t="shared" si="25"/>
        <v>0</v>
      </c>
      <c r="B339" s="477">
        <f t="shared" si="23"/>
        <v>0</v>
      </c>
      <c r="C339" s="478">
        <f>IF(($P$9-SUM($C$9:C338))&gt;0,$AA$9,0)</f>
        <v>0</v>
      </c>
      <c r="D339" s="479">
        <f>IF(($P$10-SUM($D$9:D338))&gt;0,$AA$10,0)</f>
        <v>0</v>
      </c>
      <c r="E339" s="480">
        <f>ROUND(((P$9-SUM(C$9:C338))*G$2/100)/12,0)+ROUND(((P$10-SUM(D$9:D338))*(G$2-P$15)/100)/12,0)</f>
        <v>0</v>
      </c>
      <c r="F339" s="481">
        <f t="shared" si="22"/>
        <v>0</v>
      </c>
      <c r="G339" s="1474"/>
      <c r="H339" s="1475"/>
      <c r="I339" s="482"/>
      <c r="J339" s="482"/>
      <c r="K339" s="482"/>
      <c r="L339" s="482"/>
      <c r="M339" s="483">
        <f t="shared" si="24"/>
        <v>0</v>
      </c>
      <c r="N339" s="318"/>
      <c r="X339" s="309"/>
      <c r="Y339" s="309"/>
      <c r="Z339" s="309"/>
      <c r="AA339" s="310"/>
    </row>
    <row r="340" spans="1:27" s="311" customFormat="1" ht="18.75" customHeight="1">
      <c r="A340" s="476">
        <f t="shared" si="25"/>
        <v>0</v>
      </c>
      <c r="B340" s="477">
        <f t="shared" si="23"/>
        <v>0</v>
      </c>
      <c r="C340" s="478">
        <f>IF(($P$9-SUM($C$9:C339))&gt;0,$AA$9,0)</f>
        <v>0</v>
      </c>
      <c r="D340" s="479">
        <f>IF(($P$10-SUM($D$9:D339))&gt;0,$AA$10,0)</f>
        <v>0</v>
      </c>
      <c r="E340" s="480">
        <f>ROUND(((P$9-SUM(C$9:C339))*G$2/100)/12,0)+ROUND(((P$10-SUM(D$9:D339))*(G$2-P$15)/100)/12,0)</f>
        <v>0</v>
      </c>
      <c r="F340" s="481">
        <f t="shared" si="22"/>
        <v>0</v>
      </c>
      <c r="G340" s="1474"/>
      <c r="H340" s="1475"/>
      <c r="I340" s="482"/>
      <c r="J340" s="482"/>
      <c r="K340" s="482"/>
      <c r="L340" s="482"/>
      <c r="M340" s="483">
        <f t="shared" si="24"/>
        <v>0</v>
      </c>
      <c r="N340" s="318"/>
      <c r="X340" s="309"/>
      <c r="Y340" s="309"/>
      <c r="Z340" s="309"/>
      <c r="AA340" s="310"/>
    </row>
    <row r="341" spans="1:27" s="311" customFormat="1" ht="18.75" customHeight="1">
      <c r="A341" s="476">
        <f t="shared" si="25"/>
        <v>0</v>
      </c>
      <c r="B341" s="477">
        <f t="shared" si="23"/>
        <v>0</v>
      </c>
      <c r="C341" s="478">
        <f>IF(($P$9-SUM($C$9:C340))&gt;0,$AA$9,0)</f>
        <v>0</v>
      </c>
      <c r="D341" s="479">
        <f>IF(($P$10-SUM($D$9:D340))&gt;0,$AA$10,0)</f>
        <v>0</v>
      </c>
      <c r="E341" s="480">
        <f>ROUND(((P$9-SUM(C$9:C340))*G$2/100)/12,0)+ROUND(((P$10-SUM(D$9:D340))*(G$2-P$15)/100)/12,0)</f>
        <v>0</v>
      </c>
      <c r="F341" s="481">
        <f t="shared" si="22"/>
        <v>0</v>
      </c>
      <c r="G341" s="1474"/>
      <c r="H341" s="1475"/>
      <c r="I341" s="482"/>
      <c r="J341" s="482"/>
      <c r="K341" s="482"/>
      <c r="L341" s="482"/>
      <c r="M341" s="483">
        <f t="shared" si="24"/>
        <v>0</v>
      </c>
      <c r="N341" s="318"/>
      <c r="X341" s="309"/>
      <c r="Y341" s="309"/>
      <c r="Z341" s="309"/>
      <c r="AA341" s="310"/>
    </row>
    <row r="342" spans="1:27" s="311" customFormat="1" ht="18.75" customHeight="1">
      <c r="A342" s="476">
        <f t="shared" si="25"/>
        <v>0</v>
      </c>
      <c r="B342" s="477">
        <f t="shared" si="23"/>
        <v>0</v>
      </c>
      <c r="C342" s="478">
        <f>IF(($P$9-SUM($C$9:C341))&gt;0,$AA$9,0)</f>
        <v>0</v>
      </c>
      <c r="D342" s="479">
        <f>IF(($P$10-SUM($D$9:D341))&gt;0,$AA$10,0)</f>
        <v>0</v>
      </c>
      <c r="E342" s="480">
        <f>ROUND(((P$9-SUM(C$9:C341))*G$2/100)/12,0)+ROUND(((P$10-SUM(D$9:D341))*(G$2-P$15)/100)/12,0)</f>
        <v>0</v>
      </c>
      <c r="F342" s="481">
        <f t="shared" si="22"/>
        <v>0</v>
      </c>
      <c r="G342" s="489" t="s">
        <v>165</v>
      </c>
      <c r="H342" s="517">
        <f>IF(P$13&gt;1,"未定",SUM(F333:F344))</f>
        <v>0</v>
      </c>
      <c r="I342" s="482"/>
      <c r="J342" s="482"/>
      <c r="K342" s="482"/>
      <c r="L342" s="482"/>
      <c r="M342" s="483">
        <f t="shared" si="24"/>
        <v>0</v>
      </c>
      <c r="N342" s="318"/>
      <c r="X342" s="309"/>
      <c r="Y342" s="309"/>
      <c r="Z342" s="309"/>
      <c r="AA342" s="310"/>
    </row>
    <row r="343" spans="1:27" s="311" customFormat="1" ht="18.75" customHeight="1">
      <c r="A343" s="476">
        <f t="shared" si="25"/>
        <v>0</v>
      </c>
      <c r="B343" s="477">
        <f t="shared" si="23"/>
        <v>0</v>
      </c>
      <c r="C343" s="478">
        <f>IF(($P$9-SUM($C$9:C342))&gt;0,$AA$9,0)</f>
        <v>0</v>
      </c>
      <c r="D343" s="479">
        <f>IF(($P$10-SUM($D$9:D342))&gt;0,$AA$10,0)</f>
        <v>0</v>
      </c>
      <c r="E343" s="480">
        <f>ROUND(((P$9-SUM(C$9:C342))*G$2/100)/12,0)+ROUND(((P$10-SUM(D$9:D342))*(G$2-P$15)/100)/12,0)</f>
        <v>0</v>
      </c>
      <c r="F343" s="481">
        <f t="shared" si="22"/>
        <v>0</v>
      </c>
      <c r="G343" s="491" t="s">
        <v>187</v>
      </c>
      <c r="H343" s="492">
        <f>SUM(B333:B344)</f>
        <v>0</v>
      </c>
      <c r="I343" s="482"/>
      <c r="J343" s="482"/>
      <c r="K343" s="482"/>
      <c r="L343" s="482"/>
      <c r="M343" s="483">
        <f t="shared" si="24"/>
        <v>0</v>
      </c>
      <c r="N343" s="318"/>
      <c r="X343" s="309"/>
      <c r="Y343" s="309"/>
      <c r="Z343" s="309"/>
      <c r="AA343" s="310"/>
    </row>
    <row r="344" spans="1:27" s="311" customFormat="1" ht="18.75" customHeight="1">
      <c r="A344" s="494">
        <f t="shared" si="25"/>
        <v>0</v>
      </c>
      <c r="B344" s="495">
        <f t="shared" si="23"/>
        <v>0</v>
      </c>
      <c r="C344" s="496">
        <f>IF(($P$9-SUM($C$9:C343))&gt;0,$AA$9,0)</f>
        <v>0</v>
      </c>
      <c r="D344" s="497">
        <f>IF(($P$10-SUM($D$9:D343))&gt;0,$AA$10,0)</f>
        <v>0</v>
      </c>
      <c r="E344" s="498">
        <f>ROUND(((P$9-SUM(C$9:C343))*G$2/100)/12,0)+ROUND(((P$10-SUM(D$9:D343))*(G$2-P$15)/100)/12,0)</f>
        <v>0</v>
      </c>
      <c r="F344" s="499">
        <f t="shared" si="22"/>
        <v>0</v>
      </c>
      <c r="G344" s="500" t="s">
        <v>189</v>
      </c>
      <c r="H344" s="501">
        <f>IF(P$13&gt;1,"未定",SUM(E333:E344))</f>
        <v>0</v>
      </c>
      <c r="I344" s="502"/>
      <c r="J344" s="502"/>
      <c r="K344" s="502"/>
      <c r="L344" s="502"/>
      <c r="M344" s="503">
        <f t="shared" si="24"/>
        <v>0</v>
      </c>
      <c r="N344" s="318"/>
      <c r="X344" s="309"/>
      <c r="Y344" s="309"/>
      <c r="Z344" s="309"/>
      <c r="AA344" s="310"/>
    </row>
    <row r="345" spans="1:27" s="311" customFormat="1" ht="18.75" customHeight="1">
      <c r="A345" s="464">
        <f t="shared" si="25"/>
        <v>0</v>
      </c>
      <c r="B345" s="465">
        <f t="shared" si="23"/>
        <v>0</v>
      </c>
      <c r="C345" s="466">
        <f>IF(($P$9-SUM($C$9:C344))&gt;0,$AA$9,0)</f>
        <v>0</v>
      </c>
      <c r="D345" s="467">
        <f>IF(($P$10-SUM($D$9:D344))&gt;0,$AA$10,0)</f>
        <v>0</v>
      </c>
      <c r="E345" s="507">
        <f>ROUND(((P$9-SUM(C$9:C344))*G$2/100)/12,0)+ROUND(((P$10-SUM(D$9:D344))*(G$2-P$15)/100)/12,0)</f>
        <v>0</v>
      </c>
      <c r="F345" s="469">
        <f t="shared" si="22"/>
        <v>0</v>
      </c>
      <c r="G345" s="1472" t="s">
        <v>224</v>
      </c>
      <c r="H345" s="1473"/>
      <c r="I345" s="470"/>
      <c r="J345" s="470"/>
      <c r="K345" s="470"/>
      <c r="L345" s="470"/>
      <c r="M345" s="472">
        <f t="shared" si="24"/>
        <v>0</v>
      </c>
      <c r="N345" s="318"/>
      <c r="X345" s="309"/>
      <c r="Y345" s="309"/>
      <c r="Z345" s="309"/>
      <c r="AA345" s="310"/>
    </row>
    <row r="346" spans="1:27" s="311" customFormat="1" ht="18.75" customHeight="1">
      <c r="A346" s="476">
        <f t="shared" si="25"/>
        <v>0</v>
      </c>
      <c r="B346" s="477">
        <f t="shared" si="23"/>
        <v>0</v>
      </c>
      <c r="C346" s="478">
        <f>IF(($P$9-SUM($C$9:C345))&gt;0,$AA$9,0)</f>
        <v>0</v>
      </c>
      <c r="D346" s="479">
        <f>IF(($P$10-SUM($D$9:D345))&gt;0,$AA$10,0)</f>
        <v>0</v>
      </c>
      <c r="E346" s="480">
        <f>ROUND(((P$9-SUM(C$9:C345))*G$2/100)/12,0)+ROUND(((P$10-SUM(D$9:D345))*(G$2-P$15)/100)/12,0)</f>
        <v>0</v>
      </c>
      <c r="F346" s="481">
        <f t="shared" si="22"/>
        <v>0</v>
      </c>
      <c r="G346" s="1474"/>
      <c r="H346" s="1475"/>
      <c r="I346" s="482"/>
      <c r="J346" s="482"/>
      <c r="K346" s="482"/>
      <c r="L346" s="482"/>
      <c r="M346" s="483">
        <f t="shared" si="24"/>
        <v>0</v>
      </c>
      <c r="N346" s="318"/>
      <c r="X346" s="309"/>
      <c r="Y346" s="309"/>
      <c r="Z346" s="309"/>
      <c r="AA346" s="310"/>
    </row>
    <row r="347" spans="1:27" s="311" customFormat="1" ht="18.75" customHeight="1">
      <c r="A347" s="476">
        <f t="shared" si="25"/>
        <v>0</v>
      </c>
      <c r="B347" s="477">
        <f t="shared" si="23"/>
        <v>0</v>
      </c>
      <c r="C347" s="478">
        <f>IF(($P$9-SUM($C$9:C346))&gt;0,$AA$9,0)</f>
        <v>0</v>
      </c>
      <c r="D347" s="479">
        <f>IF(($P$10-SUM($D$9:D346))&gt;0,$AA$10,0)</f>
        <v>0</v>
      </c>
      <c r="E347" s="480">
        <f>ROUND(((P$9-SUM(C$9:C346))*G$2/100)/12,0)+ROUND(((P$10-SUM(D$9:D346))*(G$2-P$15)/100)/12,0)</f>
        <v>0</v>
      </c>
      <c r="F347" s="481">
        <f t="shared" si="22"/>
        <v>0</v>
      </c>
      <c r="G347" s="1474"/>
      <c r="H347" s="1475"/>
      <c r="I347" s="482"/>
      <c r="J347" s="482"/>
      <c r="K347" s="482"/>
      <c r="L347" s="482"/>
      <c r="M347" s="483">
        <f t="shared" si="24"/>
        <v>0</v>
      </c>
      <c r="N347" s="318"/>
      <c r="X347" s="309"/>
      <c r="Y347" s="309"/>
      <c r="Z347" s="309"/>
      <c r="AA347" s="310"/>
    </row>
    <row r="348" spans="1:27" s="311" customFormat="1" ht="18.75" customHeight="1">
      <c r="A348" s="476">
        <f t="shared" si="25"/>
        <v>0</v>
      </c>
      <c r="B348" s="477">
        <f t="shared" si="23"/>
        <v>0</v>
      </c>
      <c r="C348" s="478">
        <f>IF(($P$9-SUM($C$9:C347))&gt;0,$AA$9,0)</f>
        <v>0</v>
      </c>
      <c r="D348" s="479">
        <f>IF(($P$10-SUM($D$9:D347))&gt;0,$AA$10,0)</f>
        <v>0</v>
      </c>
      <c r="E348" s="480">
        <f>ROUND(((P$9-SUM(C$9:C347))*G$2/100)/12,0)+ROUND(((P$10-SUM(D$9:D347))*(G$2-P$15)/100)/12,0)</f>
        <v>0</v>
      </c>
      <c r="F348" s="481">
        <f t="shared" si="22"/>
        <v>0</v>
      </c>
      <c r="G348" s="1474"/>
      <c r="H348" s="1475"/>
      <c r="I348" s="482"/>
      <c r="J348" s="482"/>
      <c r="K348" s="482"/>
      <c r="L348" s="482"/>
      <c r="M348" s="483">
        <f t="shared" si="24"/>
        <v>0</v>
      </c>
      <c r="N348" s="318"/>
      <c r="X348" s="309"/>
      <c r="Y348" s="309"/>
      <c r="Z348" s="309"/>
      <c r="AA348" s="310"/>
    </row>
    <row r="349" spans="1:27" s="311" customFormat="1" ht="18.75" customHeight="1">
      <c r="A349" s="476">
        <f t="shared" si="25"/>
        <v>0</v>
      </c>
      <c r="B349" s="477">
        <f t="shared" si="23"/>
        <v>0</v>
      </c>
      <c r="C349" s="478">
        <f>IF(($P$9-SUM($C$9:C348))&gt;0,$AA$9,0)</f>
        <v>0</v>
      </c>
      <c r="D349" s="479">
        <f>IF(($P$10-SUM($D$9:D348))&gt;0,$AA$10,0)</f>
        <v>0</v>
      </c>
      <c r="E349" s="480">
        <f>ROUND(((P$9-SUM(C$9:C348))*G$2/100)/12,0)+ROUND(((P$10-SUM(D$9:D348))*(G$2-P$15)/100)/12,0)</f>
        <v>0</v>
      </c>
      <c r="F349" s="481">
        <f t="shared" si="22"/>
        <v>0</v>
      </c>
      <c r="G349" s="1474"/>
      <c r="H349" s="1475"/>
      <c r="I349" s="482"/>
      <c r="J349" s="482"/>
      <c r="K349" s="482"/>
      <c r="L349" s="482"/>
      <c r="M349" s="483">
        <f t="shared" si="24"/>
        <v>0</v>
      </c>
      <c r="N349" s="318"/>
      <c r="X349" s="309"/>
      <c r="Y349" s="309"/>
      <c r="Z349" s="309"/>
      <c r="AA349" s="310"/>
    </row>
    <row r="350" spans="1:27" s="311" customFormat="1" ht="18.75" customHeight="1">
      <c r="A350" s="476">
        <f t="shared" si="25"/>
        <v>0</v>
      </c>
      <c r="B350" s="477">
        <f t="shared" si="23"/>
        <v>0</v>
      </c>
      <c r="C350" s="478">
        <f>IF(($P$9-SUM($C$9:C349))&gt;0,$AA$9,0)</f>
        <v>0</v>
      </c>
      <c r="D350" s="479">
        <f>IF(($P$10-SUM($D$9:D349))&gt;0,$AA$10,0)</f>
        <v>0</v>
      </c>
      <c r="E350" s="480">
        <f>ROUND(((P$9-SUM(C$9:C349))*G$2/100)/12,0)+ROUND(((P$10-SUM(D$9:D349))*(G$2-P$15)/100)/12,0)</f>
        <v>0</v>
      </c>
      <c r="F350" s="481">
        <f t="shared" si="22"/>
        <v>0</v>
      </c>
      <c r="G350" s="1474"/>
      <c r="H350" s="1475"/>
      <c r="I350" s="482"/>
      <c r="J350" s="482"/>
      <c r="K350" s="482"/>
      <c r="L350" s="482"/>
      <c r="M350" s="483">
        <f t="shared" si="24"/>
        <v>0</v>
      </c>
      <c r="N350" s="318"/>
      <c r="X350" s="309"/>
      <c r="Y350" s="309"/>
      <c r="Z350" s="309"/>
      <c r="AA350" s="310"/>
    </row>
    <row r="351" spans="1:27" s="311" customFormat="1" ht="18.75" customHeight="1">
      <c r="A351" s="476">
        <f t="shared" si="25"/>
        <v>0</v>
      </c>
      <c r="B351" s="477">
        <f t="shared" si="23"/>
        <v>0</v>
      </c>
      <c r="C351" s="478">
        <f>IF(($P$9-SUM($C$9:C350))&gt;0,$AA$9,0)</f>
        <v>0</v>
      </c>
      <c r="D351" s="479">
        <f>IF(($P$10-SUM($D$9:D350))&gt;0,$AA$10,0)</f>
        <v>0</v>
      </c>
      <c r="E351" s="480">
        <f>ROUND(((P$9-SUM(C$9:C350))*G$2/100)/12,0)+ROUND(((P$10-SUM(D$9:D350))*(G$2-P$15)/100)/12,0)</f>
        <v>0</v>
      </c>
      <c r="F351" s="481">
        <f t="shared" si="22"/>
        <v>0</v>
      </c>
      <c r="G351" s="1474"/>
      <c r="H351" s="1475"/>
      <c r="I351" s="482"/>
      <c r="J351" s="482"/>
      <c r="K351" s="482"/>
      <c r="L351" s="482"/>
      <c r="M351" s="483">
        <f t="shared" si="24"/>
        <v>0</v>
      </c>
      <c r="N351" s="318"/>
      <c r="X351" s="309"/>
      <c r="Y351" s="309"/>
      <c r="Z351" s="309"/>
      <c r="AA351" s="310"/>
    </row>
    <row r="352" spans="1:27" s="311" customFormat="1" ht="18.75" customHeight="1">
      <c r="A352" s="476">
        <f t="shared" si="25"/>
        <v>0</v>
      </c>
      <c r="B352" s="477">
        <f t="shared" si="23"/>
        <v>0</v>
      </c>
      <c r="C352" s="478">
        <f>IF(($P$9-SUM($C$9:C351))&gt;0,$AA$9,0)</f>
        <v>0</v>
      </c>
      <c r="D352" s="479">
        <f>IF(($P$10-SUM($D$9:D351))&gt;0,$AA$10,0)</f>
        <v>0</v>
      </c>
      <c r="E352" s="480">
        <f>ROUND(((P$9-SUM(C$9:C351))*G$2/100)/12,0)+ROUND(((P$10-SUM(D$9:D351))*(G$2-P$15)/100)/12,0)</f>
        <v>0</v>
      </c>
      <c r="F352" s="481">
        <f t="shared" si="22"/>
        <v>0</v>
      </c>
      <c r="G352" s="1474"/>
      <c r="H352" s="1475"/>
      <c r="I352" s="482"/>
      <c r="J352" s="482"/>
      <c r="K352" s="482"/>
      <c r="L352" s="482"/>
      <c r="M352" s="483">
        <f t="shared" si="24"/>
        <v>0</v>
      </c>
      <c r="N352" s="318"/>
      <c r="X352" s="309"/>
      <c r="Y352" s="309"/>
      <c r="Z352" s="309"/>
      <c r="AA352" s="310"/>
    </row>
    <row r="353" spans="1:27" s="311" customFormat="1" ht="18.75" customHeight="1">
      <c r="A353" s="476">
        <f t="shared" si="25"/>
        <v>0</v>
      </c>
      <c r="B353" s="477">
        <f t="shared" si="23"/>
        <v>0</v>
      </c>
      <c r="C353" s="478">
        <f>IF(($P$9-SUM($C$9:C352))&gt;0,$AA$9,0)</f>
        <v>0</v>
      </c>
      <c r="D353" s="479">
        <f>IF(($P$10-SUM($D$9:D352))&gt;0,$AA$10,0)</f>
        <v>0</v>
      </c>
      <c r="E353" s="480">
        <f>ROUND(((P$9-SUM(C$9:C352))*G$2/100)/12,0)+ROUND(((P$10-SUM(D$9:D352))*(G$2-P$15)/100)/12,0)</f>
        <v>0</v>
      </c>
      <c r="F353" s="481">
        <f t="shared" si="22"/>
        <v>0</v>
      </c>
      <c r="G353" s="1474"/>
      <c r="H353" s="1475"/>
      <c r="I353" s="482"/>
      <c r="J353" s="482"/>
      <c r="K353" s="482"/>
      <c r="L353" s="482"/>
      <c r="M353" s="483">
        <f t="shared" si="24"/>
        <v>0</v>
      </c>
      <c r="N353" s="318"/>
      <c r="X353" s="309"/>
      <c r="Y353" s="309"/>
      <c r="Z353" s="309"/>
      <c r="AA353" s="310"/>
    </row>
    <row r="354" spans="1:27" s="311" customFormat="1" ht="18.75" customHeight="1">
      <c r="A354" s="476">
        <f t="shared" si="25"/>
        <v>0</v>
      </c>
      <c r="B354" s="477">
        <f t="shared" si="23"/>
        <v>0</v>
      </c>
      <c r="C354" s="478">
        <f>IF(($P$9-SUM($C$9:C353))&gt;0,$AA$9,0)</f>
        <v>0</v>
      </c>
      <c r="D354" s="479">
        <f>IF(($P$10-SUM($D$9:D353))&gt;0,$AA$10,0)</f>
        <v>0</v>
      </c>
      <c r="E354" s="480">
        <f>ROUND(((P$9-SUM(C$9:C353))*G$2/100)/12,0)+ROUND(((P$10-SUM(D$9:D353))*(G$2-P$15)/100)/12,0)</f>
        <v>0</v>
      </c>
      <c r="F354" s="481">
        <f t="shared" si="22"/>
        <v>0</v>
      </c>
      <c r="G354" s="489" t="s">
        <v>165</v>
      </c>
      <c r="H354" s="517">
        <f>IF(P$13&gt;1,"未定",SUM(F345:F356))</f>
        <v>0</v>
      </c>
      <c r="I354" s="482"/>
      <c r="J354" s="482"/>
      <c r="K354" s="482"/>
      <c r="L354" s="482"/>
      <c r="M354" s="483">
        <f t="shared" si="24"/>
        <v>0</v>
      </c>
      <c r="N354" s="318"/>
      <c r="X354" s="309"/>
      <c r="Y354" s="309"/>
      <c r="Z354" s="309"/>
      <c r="AA354" s="310"/>
    </row>
    <row r="355" spans="1:27" s="311" customFormat="1" ht="18.75" customHeight="1">
      <c r="A355" s="476">
        <f t="shared" si="25"/>
        <v>0</v>
      </c>
      <c r="B355" s="477">
        <f t="shared" si="23"/>
        <v>0</v>
      </c>
      <c r="C355" s="478">
        <f>IF(($P$9-SUM($C$9:C354))&gt;0,$AA$9,0)</f>
        <v>0</v>
      </c>
      <c r="D355" s="479">
        <f>IF(($P$10-SUM($D$9:D354))&gt;0,$AA$10,0)</f>
        <v>0</v>
      </c>
      <c r="E355" s="480">
        <f>ROUND(((P$9-SUM(C$9:C354))*G$2/100)/12,0)+ROUND(((P$10-SUM(D$9:D354))*(G$2-P$15)/100)/12,0)</f>
        <v>0</v>
      </c>
      <c r="F355" s="481">
        <f t="shared" si="22"/>
        <v>0</v>
      </c>
      <c r="G355" s="491" t="s">
        <v>187</v>
      </c>
      <c r="H355" s="492">
        <f>SUM(B345:B356)</f>
        <v>0</v>
      </c>
      <c r="I355" s="482"/>
      <c r="J355" s="482"/>
      <c r="K355" s="482"/>
      <c r="L355" s="482"/>
      <c r="M355" s="483">
        <f t="shared" si="24"/>
        <v>0</v>
      </c>
      <c r="N355" s="318"/>
      <c r="X355" s="309"/>
      <c r="Y355" s="309"/>
      <c r="Z355" s="309"/>
      <c r="AA355" s="310"/>
    </row>
    <row r="356" spans="1:27" s="311" customFormat="1" ht="18.75" customHeight="1">
      <c r="A356" s="494">
        <f t="shared" si="25"/>
        <v>0</v>
      </c>
      <c r="B356" s="495">
        <f t="shared" si="23"/>
        <v>0</v>
      </c>
      <c r="C356" s="496">
        <f>IF(($P$9-SUM($C$9:C355))&gt;0,$AA$9,0)</f>
        <v>0</v>
      </c>
      <c r="D356" s="497">
        <f>IF(($P$10-SUM($D$9:D355))&gt;0,$AA$10,0)</f>
        <v>0</v>
      </c>
      <c r="E356" s="498">
        <f>ROUND(((P$9-SUM(C$9:C355))*G$2/100)/12,0)+ROUND(((P$10-SUM(D$9:D355))*(G$2-P$15)/100)/12,0)</f>
        <v>0</v>
      </c>
      <c r="F356" s="499">
        <f t="shared" si="22"/>
        <v>0</v>
      </c>
      <c r="G356" s="500" t="s">
        <v>189</v>
      </c>
      <c r="H356" s="501">
        <f>IF(P$13&gt;1,"未定",SUM(E345:E356))</f>
        <v>0</v>
      </c>
      <c r="I356" s="502"/>
      <c r="J356" s="502"/>
      <c r="K356" s="502"/>
      <c r="L356" s="502"/>
      <c r="M356" s="503">
        <f t="shared" si="24"/>
        <v>0</v>
      </c>
      <c r="N356" s="318"/>
      <c r="X356" s="309"/>
      <c r="Y356" s="309"/>
      <c r="Z356" s="309"/>
      <c r="AA356" s="310"/>
    </row>
    <row r="357" spans="1:27" s="311" customFormat="1" ht="18.75" customHeight="1">
      <c r="A357" s="464">
        <f t="shared" si="25"/>
        <v>0</v>
      </c>
      <c r="B357" s="465">
        <f t="shared" si="23"/>
        <v>0</v>
      </c>
      <c r="C357" s="466">
        <f>IF(($P$9-SUM($C$9:C296))&gt;0,$AA$9,0)</f>
        <v>0</v>
      </c>
      <c r="D357" s="467">
        <f>IF(($P$10-SUM($D$9:D296))&gt;0,$AA$10,0)</f>
        <v>0</v>
      </c>
      <c r="E357" s="507">
        <f>ROUND(((P$9-SUM(C$9:C356))*G$2/100)/12,0)+ROUND(((P$10-SUM(D$9:D356))*(G$2-P$15)/100)/12,0)</f>
        <v>0</v>
      </c>
      <c r="F357" s="469">
        <f t="shared" si="22"/>
        <v>0</v>
      </c>
      <c r="G357" s="1472" t="s">
        <v>225</v>
      </c>
      <c r="H357" s="1473"/>
      <c r="I357" s="470"/>
      <c r="J357" s="470"/>
      <c r="K357" s="470"/>
      <c r="L357" s="470"/>
      <c r="M357" s="472">
        <f t="shared" si="24"/>
        <v>0</v>
      </c>
      <c r="N357" s="318"/>
      <c r="X357" s="309"/>
      <c r="Y357" s="309"/>
      <c r="Z357" s="309"/>
      <c r="AA357" s="310"/>
    </row>
    <row r="358" spans="1:27" s="311" customFormat="1" ht="18.75" customHeight="1">
      <c r="A358" s="476">
        <f t="shared" si="25"/>
        <v>0</v>
      </c>
      <c r="B358" s="477">
        <f t="shared" si="23"/>
        <v>0</v>
      </c>
      <c r="C358" s="478">
        <f>IF(($P$9-SUM($C$9:C357))&gt;0,$AA$9,0)</f>
        <v>0</v>
      </c>
      <c r="D358" s="479">
        <f>IF(($P$10-SUM($D$9:D357))&gt;0,$AA$10,0)</f>
        <v>0</v>
      </c>
      <c r="E358" s="480">
        <f>ROUND(((P$9-SUM(C$9:C357))*G$2/100)/12,0)+ROUND(((P$10-SUM(D$9:D357))*(G$2-P$15)/100)/12,0)</f>
        <v>0</v>
      </c>
      <c r="F358" s="481">
        <f t="shared" si="22"/>
        <v>0</v>
      </c>
      <c r="G358" s="1474"/>
      <c r="H358" s="1475"/>
      <c r="I358" s="482"/>
      <c r="J358" s="482"/>
      <c r="K358" s="482"/>
      <c r="L358" s="482"/>
      <c r="M358" s="483">
        <f t="shared" si="24"/>
        <v>0</v>
      </c>
      <c r="N358" s="318"/>
      <c r="X358" s="309"/>
      <c r="Y358" s="309"/>
      <c r="Z358" s="309"/>
      <c r="AA358" s="310"/>
    </row>
    <row r="359" spans="1:27" s="311" customFormat="1" ht="18.75" customHeight="1">
      <c r="A359" s="476">
        <f t="shared" si="25"/>
        <v>0</v>
      </c>
      <c r="B359" s="477">
        <f t="shared" si="23"/>
        <v>0</v>
      </c>
      <c r="C359" s="478">
        <f>IF(($P$9-SUM($C$9:C358))&gt;0,$AA$9,0)</f>
        <v>0</v>
      </c>
      <c r="D359" s="479">
        <f>IF(($P$10-SUM($D$9:D358))&gt;0,$AA$10,0)</f>
        <v>0</v>
      </c>
      <c r="E359" s="480">
        <f>ROUND(((P$9-SUM(C$9:C358))*G$2/100)/12,0)+ROUND(((P$10-SUM(D$9:D358))*(G$2-P$15)/100)/12,0)</f>
        <v>0</v>
      </c>
      <c r="F359" s="481">
        <f t="shared" si="22"/>
        <v>0</v>
      </c>
      <c r="G359" s="1474"/>
      <c r="H359" s="1475"/>
      <c r="I359" s="482"/>
      <c r="J359" s="482"/>
      <c r="K359" s="482"/>
      <c r="L359" s="482"/>
      <c r="M359" s="483">
        <f t="shared" si="24"/>
        <v>0</v>
      </c>
      <c r="N359" s="318"/>
      <c r="X359" s="309"/>
      <c r="Y359" s="309"/>
      <c r="Z359" s="309"/>
      <c r="AA359" s="310"/>
    </row>
    <row r="360" spans="1:27" s="311" customFormat="1" ht="18.75" customHeight="1">
      <c r="A360" s="476">
        <f t="shared" si="25"/>
        <v>0</v>
      </c>
      <c r="B360" s="477">
        <f t="shared" si="23"/>
        <v>0</v>
      </c>
      <c r="C360" s="478">
        <f>IF(($P$9-SUM($C$9:C359))&gt;0,$AA$9,0)</f>
        <v>0</v>
      </c>
      <c r="D360" s="479">
        <f>IF(($P$10-SUM($D$9:D359))&gt;0,$AA$10,0)</f>
        <v>0</v>
      </c>
      <c r="E360" s="480">
        <f>ROUND(((P$9-SUM(C$9:C359))*G$2/100)/12,0)+ROUND(((P$10-SUM(D$9:D359))*(G$2-P$15)/100)/12,0)</f>
        <v>0</v>
      </c>
      <c r="F360" s="481">
        <f t="shared" si="22"/>
        <v>0</v>
      </c>
      <c r="G360" s="1474"/>
      <c r="H360" s="1475"/>
      <c r="I360" s="482"/>
      <c r="J360" s="482"/>
      <c r="K360" s="482"/>
      <c r="L360" s="482"/>
      <c r="M360" s="483">
        <f t="shared" si="24"/>
        <v>0</v>
      </c>
      <c r="N360" s="318"/>
      <c r="X360" s="309"/>
      <c r="Y360" s="309"/>
      <c r="Z360" s="309"/>
      <c r="AA360" s="310"/>
    </row>
    <row r="361" spans="1:27" s="311" customFormat="1" ht="18.75" customHeight="1">
      <c r="A361" s="476">
        <f t="shared" si="25"/>
        <v>0</v>
      </c>
      <c r="B361" s="477">
        <f t="shared" si="23"/>
        <v>0</v>
      </c>
      <c r="C361" s="478">
        <f>IF(($P$9-SUM($C$9:C360))&gt;0,$AA$9,0)</f>
        <v>0</v>
      </c>
      <c r="D361" s="479">
        <f>IF(($P$10-SUM($D$9:D360))&gt;0,$AA$10,0)</f>
        <v>0</v>
      </c>
      <c r="E361" s="480">
        <f>ROUND(((P$9-SUM(C$9:C360))*G$2/100)/12,0)+ROUND(((P$10-SUM(D$9:D360))*(G$2-P$15)/100)/12,0)</f>
        <v>0</v>
      </c>
      <c r="F361" s="481">
        <f t="shared" si="22"/>
        <v>0</v>
      </c>
      <c r="G361" s="1474"/>
      <c r="H361" s="1475"/>
      <c r="I361" s="482"/>
      <c r="J361" s="482"/>
      <c r="K361" s="482"/>
      <c r="L361" s="482"/>
      <c r="M361" s="483">
        <f t="shared" si="24"/>
        <v>0</v>
      </c>
      <c r="N361" s="318"/>
      <c r="X361" s="309"/>
      <c r="Y361" s="309"/>
      <c r="Z361" s="309"/>
      <c r="AA361" s="310"/>
    </row>
    <row r="362" spans="1:27" s="311" customFormat="1" ht="18.75" customHeight="1">
      <c r="A362" s="476">
        <f t="shared" si="25"/>
        <v>0</v>
      </c>
      <c r="B362" s="477">
        <f t="shared" si="23"/>
        <v>0</v>
      </c>
      <c r="C362" s="478">
        <f>IF(($P$9-SUM($C$9:C361))&gt;0,$AA$9,0)</f>
        <v>0</v>
      </c>
      <c r="D362" s="479">
        <f>IF(($P$10-SUM($D$9:D361))&gt;0,$AA$10,0)</f>
        <v>0</v>
      </c>
      <c r="E362" s="480">
        <f>ROUND(((P$9-SUM(C$9:C361))*G$2/100)/12,0)+ROUND(((P$10-SUM(D$9:D361))*(G$2-P$15)/100)/12,0)</f>
        <v>0</v>
      </c>
      <c r="F362" s="481">
        <f t="shared" si="22"/>
        <v>0</v>
      </c>
      <c r="G362" s="1474"/>
      <c r="H362" s="1475"/>
      <c r="I362" s="482"/>
      <c r="J362" s="482"/>
      <c r="K362" s="482"/>
      <c r="L362" s="482"/>
      <c r="M362" s="483">
        <f t="shared" si="24"/>
        <v>0</v>
      </c>
      <c r="N362" s="318"/>
      <c r="X362" s="309"/>
      <c r="Y362" s="309"/>
      <c r="Z362" s="309"/>
      <c r="AA362" s="310"/>
    </row>
    <row r="363" spans="1:27" s="311" customFormat="1" ht="18.75" customHeight="1">
      <c r="A363" s="476">
        <f t="shared" si="25"/>
        <v>0</v>
      </c>
      <c r="B363" s="477">
        <f t="shared" si="23"/>
        <v>0</v>
      </c>
      <c r="C363" s="478">
        <f>IF(($P$9-SUM($C$9:C362))&gt;0,$AA$9,0)</f>
        <v>0</v>
      </c>
      <c r="D363" s="479">
        <f>IF(($P$10-SUM($D$9:D362))&gt;0,$AA$10,0)</f>
        <v>0</v>
      </c>
      <c r="E363" s="480">
        <f>ROUND(((P$9-SUM(C$9:C362))*G$2/100)/12,0)+ROUND(((P$10-SUM(D$9:D362))*(G$2-P$15)/100)/12,0)</f>
        <v>0</v>
      </c>
      <c r="F363" s="481">
        <f t="shared" si="22"/>
        <v>0</v>
      </c>
      <c r="G363" s="1474"/>
      <c r="H363" s="1475"/>
      <c r="I363" s="482"/>
      <c r="J363" s="482"/>
      <c r="K363" s="482"/>
      <c r="L363" s="482"/>
      <c r="M363" s="483">
        <f t="shared" si="24"/>
        <v>0</v>
      </c>
      <c r="N363" s="318"/>
      <c r="X363" s="309"/>
      <c r="Y363" s="309"/>
      <c r="Z363" s="309"/>
      <c r="AA363" s="310"/>
    </row>
    <row r="364" spans="1:27" s="311" customFormat="1" ht="18.75" customHeight="1">
      <c r="A364" s="476">
        <f t="shared" si="25"/>
        <v>0</v>
      </c>
      <c r="B364" s="477">
        <f t="shared" si="23"/>
        <v>0</v>
      </c>
      <c r="C364" s="478">
        <f>IF(($P$9-SUM($C$9:C363))&gt;0,$AA$9,0)</f>
        <v>0</v>
      </c>
      <c r="D364" s="479">
        <f>IF(($P$10-SUM($D$9:D363))&gt;0,$AA$10,0)</f>
        <v>0</v>
      </c>
      <c r="E364" s="480">
        <f>ROUND(((P$9-SUM(C$9:C363))*G$2/100)/12,0)+ROUND(((P$10-SUM(D$9:D363))*(G$2-P$15)/100)/12,0)</f>
        <v>0</v>
      </c>
      <c r="F364" s="481">
        <f t="shared" si="22"/>
        <v>0</v>
      </c>
      <c r="G364" s="1474"/>
      <c r="H364" s="1475"/>
      <c r="I364" s="482"/>
      <c r="J364" s="482"/>
      <c r="K364" s="482"/>
      <c r="L364" s="482"/>
      <c r="M364" s="483">
        <f t="shared" si="24"/>
        <v>0</v>
      </c>
      <c r="N364" s="318"/>
      <c r="X364" s="309"/>
      <c r="Y364" s="309"/>
      <c r="Z364" s="309"/>
      <c r="AA364" s="310"/>
    </row>
    <row r="365" spans="1:27" s="311" customFormat="1" ht="18.75" customHeight="1">
      <c r="A365" s="476">
        <f t="shared" si="25"/>
        <v>0</v>
      </c>
      <c r="B365" s="477">
        <f t="shared" si="23"/>
        <v>0</v>
      </c>
      <c r="C365" s="478">
        <f>IF(($P$9-SUM($C$9:C364))&gt;0,$AA$9,0)</f>
        <v>0</v>
      </c>
      <c r="D365" s="479">
        <f>IF(($P$10-SUM($D$9:D364))&gt;0,$AA$10,0)</f>
        <v>0</v>
      </c>
      <c r="E365" s="480">
        <f>ROUND(((P$9-SUM(C$9:C364))*G$2/100)/12,0)+ROUND(((P$10-SUM(D$9:D364))*(G$2-P$15)/100)/12,0)</f>
        <v>0</v>
      </c>
      <c r="F365" s="481">
        <f t="shared" si="22"/>
        <v>0</v>
      </c>
      <c r="G365" s="1474"/>
      <c r="H365" s="1475"/>
      <c r="I365" s="482"/>
      <c r="J365" s="482"/>
      <c r="K365" s="482"/>
      <c r="L365" s="482"/>
      <c r="M365" s="483">
        <f t="shared" si="24"/>
        <v>0</v>
      </c>
      <c r="N365" s="318"/>
      <c r="X365" s="309"/>
      <c r="Y365" s="309"/>
      <c r="Z365" s="309"/>
      <c r="AA365" s="310"/>
    </row>
    <row r="366" spans="1:27" s="311" customFormat="1" ht="18.75" customHeight="1">
      <c r="A366" s="476">
        <f t="shared" si="25"/>
        <v>0</v>
      </c>
      <c r="B366" s="477">
        <f t="shared" si="23"/>
        <v>0</v>
      </c>
      <c r="C366" s="478">
        <f>IF(($P$9-SUM($C$9:C365))&gt;0,$AA$9,0)</f>
        <v>0</v>
      </c>
      <c r="D366" s="479">
        <f>IF(($P$10-SUM($D$9:D365))&gt;0,$AA$10,0)</f>
        <v>0</v>
      </c>
      <c r="E366" s="480">
        <f>ROUND(((P$9-SUM(C$9:C365))*G$2/100)/12,0)+ROUND(((P$10-SUM(D$9:D365))*(G$2-P$15)/100)/12,0)</f>
        <v>0</v>
      </c>
      <c r="F366" s="481">
        <f t="shared" si="22"/>
        <v>0</v>
      </c>
      <c r="G366" s="489" t="s">
        <v>165</v>
      </c>
      <c r="H366" s="517">
        <f>IF(P$13&gt;1,"未定",SUM(F357:F368))</f>
        <v>0</v>
      </c>
      <c r="I366" s="482"/>
      <c r="J366" s="482"/>
      <c r="K366" s="482"/>
      <c r="L366" s="482"/>
      <c r="M366" s="483">
        <f t="shared" si="24"/>
        <v>0</v>
      </c>
      <c r="N366" s="318"/>
      <c r="X366" s="309"/>
      <c r="Y366" s="309"/>
      <c r="Z366" s="309"/>
      <c r="AA366" s="310"/>
    </row>
    <row r="367" spans="1:27" s="311" customFormat="1" ht="18.75" customHeight="1">
      <c r="A367" s="476">
        <f t="shared" si="25"/>
        <v>0</v>
      </c>
      <c r="B367" s="477">
        <f t="shared" si="23"/>
        <v>0</v>
      </c>
      <c r="C367" s="478">
        <f>IF(($P$9-SUM($C$9:C366))&gt;0,$AA$9,0)</f>
        <v>0</v>
      </c>
      <c r="D367" s="479">
        <f>IF(($P$10-SUM($D$9:D366))&gt;0,$AA$10,0)</f>
        <v>0</v>
      </c>
      <c r="E367" s="480">
        <f>ROUND(((P$9-SUM(C$9:C366))*G$2/100)/12,0)+ROUND(((P$10-SUM(D$9:D366))*(G$2-P$15)/100)/12,0)</f>
        <v>0</v>
      </c>
      <c r="F367" s="481">
        <f t="shared" si="22"/>
        <v>0</v>
      </c>
      <c r="G367" s="491" t="s">
        <v>187</v>
      </c>
      <c r="H367" s="492">
        <f>SUM(B357:B368)</f>
        <v>0</v>
      </c>
      <c r="I367" s="482"/>
      <c r="J367" s="482"/>
      <c r="K367" s="482"/>
      <c r="L367" s="482"/>
      <c r="M367" s="483">
        <f t="shared" si="24"/>
        <v>0</v>
      </c>
      <c r="N367" s="318"/>
      <c r="X367" s="309"/>
      <c r="Y367" s="309"/>
      <c r="Z367" s="309"/>
      <c r="AA367" s="310"/>
    </row>
    <row r="368" spans="1:27" s="311" customFormat="1" ht="18.75" customHeight="1">
      <c r="A368" s="494">
        <f t="shared" si="25"/>
        <v>0</v>
      </c>
      <c r="B368" s="495">
        <f t="shared" si="23"/>
        <v>0</v>
      </c>
      <c r="C368" s="496">
        <f>IF(($P$9-SUM($C$9:C367))&gt;0,$AA$9,0)</f>
        <v>0</v>
      </c>
      <c r="D368" s="497">
        <f>IF(($P$10-SUM($D$9:D367))&gt;0,$AA$10,0)</f>
        <v>0</v>
      </c>
      <c r="E368" s="498">
        <f>ROUND(((P$9-SUM(C$9:C367))*G$2/100)/12,0)+ROUND(((P$10-SUM(D$9:D367))*(G$2-P$15)/100)/12,0)</f>
        <v>0</v>
      </c>
      <c r="F368" s="499">
        <f t="shared" si="22"/>
        <v>0</v>
      </c>
      <c r="G368" s="500" t="s">
        <v>189</v>
      </c>
      <c r="H368" s="501">
        <f>IF(P$13&gt;1,"未定",SUM(E357:E368))</f>
        <v>0</v>
      </c>
      <c r="I368" s="502"/>
      <c r="J368" s="502"/>
      <c r="K368" s="502"/>
      <c r="L368" s="502"/>
      <c r="M368" s="503">
        <f t="shared" si="24"/>
        <v>0</v>
      </c>
      <c r="N368" s="318"/>
      <c r="X368" s="309"/>
      <c r="Y368" s="309"/>
      <c r="Z368" s="309"/>
      <c r="AA368" s="310"/>
    </row>
    <row r="369" spans="1:27" s="311" customFormat="1" ht="18.75" customHeight="1">
      <c r="A369" s="454" t="s">
        <v>152</v>
      </c>
      <c r="B369" s="329">
        <f>SUM(B9:B368)</f>
        <v>0</v>
      </c>
      <c r="C369" s="330">
        <f>SUM(C9:C368)</f>
        <v>0</v>
      </c>
      <c r="D369" s="331">
        <f>SUM(D9:D368)</f>
        <v>0</v>
      </c>
      <c r="E369" s="332">
        <f>IF(P$13&gt;1,"未定",SUM(E9:E368))</f>
        <v>0</v>
      </c>
      <c r="F369" s="334">
        <f>IF(P13&gt;1,"未定",SUM(F9:F368))</f>
        <v>0</v>
      </c>
      <c r="G369" s="1470">
        <f>IF(P13&gt;1,"未定",SUM(H18,H30,H42,H54,H66,H78,H90,H102,H114,H126,H138,H150,H162,H174,H186,H198,H210,H222,H234,H246,H258,H270,H282,H294,H366,H306,H318,H330,H342,H354,))</f>
        <v>0</v>
      </c>
      <c r="H369" s="1471"/>
      <c r="I369" s="333">
        <f>SUM(I9:I368)</f>
        <v>0</v>
      </c>
      <c r="J369" s="334">
        <f>SUM(J9:J368)</f>
        <v>0</v>
      </c>
      <c r="K369" s="334">
        <f>SUM(K9:K368)</f>
        <v>0</v>
      </c>
      <c r="L369" s="334">
        <f>SUM(L9:L368)</f>
        <v>0</v>
      </c>
      <c r="M369" s="334">
        <f>SUM(M9:M368)</f>
        <v>0</v>
      </c>
      <c r="N369" s="318"/>
      <c r="X369" s="309"/>
      <c r="Y369" s="309"/>
      <c r="Z369" s="309"/>
      <c r="AA369" s="310"/>
    </row>
    <row r="370" spans="1:27" s="311" customFormat="1" ht="22.5" customHeight="1">
      <c r="A370" s="1460" t="s">
        <v>153</v>
      </c>
      <c r="B370" s="1461"/>
      <c r="C370" s="1462"/>
      <c r="D370" s="1463"/>
      <c r="E370" s="1468" t="s">
        <v>154</v>
      </c>
      <c r="F370" s="1469"/>
      <c r="G370" s="1470">
        <f>B369</f>
        <v>0</v>
      </c>
      <c r="H370" s="1471"/>
      <c r="I370" s="518"/>
      <c r="J370" s="518"/>
      <c r="K370" s="518"/>
      <c r="L370" s="518"/>
      <c r="M370" s="332">
        <f>SUM(I370:L370)</f>
        <v>0</v>
      </c>
      <c r="N370" s="318"/>
      <c r="X370" s="309"/>
      <c r="Y370" s="309"/>
      <c r="Z370" s="309"/>
      <c r="AA370" s="310"/>
    </row>
    <row r="371" spans="1:27" s="311" customFormat="1" ht="22.5" customHeight="1">
      <c r="A371" s="1464"/>
      <c r="B371" s="1465"/>
      <c r="C371" s="1466"/>
      <c r="D371" s="1467"/>
      <c r="E371" s="1468" t="s">
        <v>155</v>
      </c>
      <c r="F371" s="1469"/>
      <c r="G371" s="1470">
        <f>E369</f>
        <v>0</v>
      </c>
      <c r="H371" s="1471"/>
      <c r="I371" s="518"/>
      <c r="J371" s="518"/>
      <c r="K371" s="518"/>
      <c r="L371" s="518"/>
      <c r="M371" s="335">
        <f>SUM(I371:L371)</f>
        <v>0</v>
      </c>
      <c r="N371" s="336"/>
      <c r="X371" s="309"/>
      <c r="Y371" s="309"/>
      <c r="Z371" s="309"/>
      <c r="AA371" s="310"/>
    </row>
    <row r="372" spans="1:27" ht="5.25" customHeight="1">
      <c r="O372" s="311"/>
      <c r="P372" s="311"/>
      <c r="Q372" s="311"/>
      <c r="R372" s="311"/>
      <c r="S372" s="311"/>
      <c r="T372" s="311"/>
      <c r="U372" s="311"/>
      <c r="V372" s="311"/>
    </row>
    <row r="373" spans="1:27">
      <c r="A373" s="305" t="s">
        <v>545</v>
      </c>
      <c r="O373" s="311"/>
      <c r="P373" s="311"/>
      <c r="Q373" s="311"/>
      <c r="R373" s="311"/>
      <c r="S373" s="311"/>
      <c r="T373" s="311"/>
      <c r="U373" s="311"/>
      <c r="V373" s="311"/>
    </row>
    <row r="374" spans="1:27">
      <c r="A374" s="305" t="s">
        <v>546</v>
      </c>
      <c r="O374" s="311"/>
      <c r="P374" s="311"/>
      <c r="Q374" s="311"/>
      <c r="R374" s="311"/>
      <c r="S374" s="311"/>
      <c r="T374" s="311"/>
      <c r="U374" s="311"/>
      <c r="V374" s="311"/>
    </row>
    <row r="375" spans="1:27">
      <c r="A375" s="305" t="s">
        <v>547</v>
      </c>
      <c r="O375" s="311"/>
      <c r="P375" s="311"/>
      <c r="Q375" s="311"/>
      <c r="R375" s="311"/>
      <c r="S375" s="311"/>
      <c r="T375" s="311"/>
      <c r="U375" s="311"/>
      <c r="V375" s="311"/>
    </row>
    <row r="376" spans="1:27">
      <c r="A376" s="305" t="s">
        <v>548</v>
      </c>
      <c r="O376" s="311"/>
      <c r="P376" s="311"/>
      <c r="Q376" s="311"/>
      <c r="R376" s="311"/>
      <c r="S376" s="311"/>
      <c r="T376" s="311"/>
      <c r="U376" s="311"/>
      <c r="V376" s="311"/>
    </row>
    <row r="377" spans="1:27">
      <c r="A377" s="305" t="s">
        <v>549</v>
      </c>
      <c r="O377" s="311"/>
      <c r="P377" s="311"/>
      <c r="Q377" s="311"/>
      <c r="R377" s="311"/>
      <c r="S377" s="311"/>
      <c r="T377" s="311"/>
      <c r="U377" s="311"/>
      <c r="V377" s="311"/>
    </row>
    <row r="378" spans="1:27">
      <c r="O378" s="311"/>
      <c r="P378" s="311"/>
      <c r="Q378" s="311"/>
      <c r="R378" s="311"/>
      <c r="S378" s="311"/>
      <c r="T378" s="311"/>
      <c r="U378" s="311"/>
      <c r="V378" s="311"/>
    </row>
    <row r="379" spans="1:27">
      <c r="O379" s="311"/>
      <c r="P379" s="311"/>
      <c r="Q379" s="311"/>
      <c r="R379" s="311"/>
      <c r="S379" s="311"/>
      <c r="T379" s="311"/>
      <c r="U379" s="311"/>
      <c r="V379" s="311"/>
    </row>
    <row r="380" spans="1:27">
      <c r="O380" s="519"/>
      <c r="P380" s="311"/>
      <c r="Q380" s="311"/>
      <c r="R380" s="311"/>
      <c r="S380" s="311"/>
    </row>
    <row r="381" spans="1:27">
      <c r="O381" s="311"/>
      <c r="P381" s="311"/>
      <c r="Q381" s="311"/>
      <c r="S381" s="311"/>
    </row>
    <row r="382" spans="1:27">
      <c r="O382" s="311"/>
      <c r="P382" s="311"/>
      <c r="Q382" s="311"/>
    </row>
    <row r="383" spans="1:27">
      <c r="O383" s="311"/>
      <c r="P383" s="311"/>
      <c r="Q383" s="311"/>
    </row>
    <row r="384" spans="1:27">
      <c r="O384" s="311"/>
      <c r="P384" s="311"/>
      <c r="Q384" s="311"/>
    </row>
  </sheetData>
  <mergeCells count="66">
    <mergeCell ref="A4:A8"/>
    <mergeCell ref="B4:H4"/>
    <mergeCell ref="I4:M4"/>
    <mergeCell ref="B5:D5"/>
    <mergeCell ref="F5:F8"/>
    <mergeCell ref="L1:M1"/>
    <mergeCell ref="A2:B2"/>
    <mergeCell ref="C2:D2"/>
    <mergeCell ref="G2:H2"/>
    <mergeCell ref="O2:W2"/>
    <mergeCell ref="P5:Q5"/>
    <mergeCell ref="B6:B8"/>
    <mergeCell ref="E6:E8"/>
    <mergeCell ref="O6:O7"/>
    <mergeCell ref="P6:Q7"/>
    <mergeCell ref="P8:Q8"/>
    <mergeCell ref="G5:H8"/>
    <mergeCell ref="I5:I8"/>
    <mergeCell ref="J5:J8"/>
    <mergeCell ref="K5:K8"/>
    <mergeCell ref="L5:L8"/>
    <mergeCell ref="M5:M8"/>
    <mergeCell ref="G81:H89"/>
    <mergeCell ref="G9:H17"/>
    <mergeCell ref="P9:Q9"/>
    <mergeCell ref="P10:Q10"/>
    <mergeCell ref="P11:Q11"/>
    <mergeCell ref="P12:Q12"/>
    <mergeCell ref="P13:Q13"/>
    <mergeCell ref="P14:Q14"/>
    <mergeCell ref="P15:Q15"/>
    <mergeCell ref="O16:R18"/>
    <mergeCell ref="G21:H29"/>
    <mergeCell ref="G33:H41"/>
    <mergeCell ref="G45:H53"/>
    <mergeCell ref="G57:H65"/>
    <mergeCell ref="G69:H77"/>
    <mergeCell ref="G225:H233"/>
    <mergeCell ref="G93:H101"/>
    <mergeCell ref="G105:H113"/>
    <mergeCell ref="G117:H125"/>
    <mergeCell ref="G129:H137"/>
    <mergeCell ref="G141:H149"/>
    <mergeCell ref="G153:H161"/>
    <mergeCell ref="G165:H173"/>
    <mergeCell ref="G177:H185"/>
    <mergeCell ref="G189:H197"/>
    <mergeCell ref="G201:H209"/>
    <mergeCell ref="G213:H221"/>
    <mergeCell ref="G369:H369"/>
    <mergeCell ref="G237:H245"/>
    <mergeCell ref="G249:H257"/>
    <mergeCell ref="G261:H269"/>
    <mergeCell ref="G273:H281"/>
    <mergeCell ref="G285:H293"/>
    <mergeCell ref="G297:H305"/>
    <mergeCell ref="G309:H317"/>
    <mergeCell ref="G321:H329"/>
    <mergeCell ref="G333:H341"/>
    <mergeCell ref="G345:H353"/>
    <mergeCell ref="G357:H365"/>
    <mergeCell ref="A370:D371"/>
    <mergeCell ref="E370:F370"/>
    <mergeCell ref="G370:H370"/>
    <mergeCell ref="E371:F371"/>
    <mergeCell ref="G371:H371"/>
  </mergeCells>
  <phoneticPr fontId="2"/>
  <dataValidations count="6">
    <dataValidation type="list" allowBlank="1" showInputMessage="1" showErrorMessage="1" promptTitle="「１０年見直し」を選択した場合の注意事項" prompt="機構との契約締結から10年経過した時点で金利を見直すため、11年次目以降の利息欄には「未定」と表示されます。" sqref="P13:P14 Q13">
      <formula1>$Y$13:$Z$13</formula1>
    </dataValidation>
    <dataValidation allowBlank="1" showInputMessage="1" showErrorMessage="1" promptTitle="入力上の注意" prompt="据置期間の上限は、施設種類及び償還期間により異なりますのでご注意ください。" sqref="P12:Q12"/>
    <dataValidation type="whole" allowBlank="1" showInputMessage="1" showErrorMessage="1" promptTitle="入力上の注意" prompt="償還期間の上限は、施設種類、建物構造及び借入申込額により異なりますのでご注意ください。" sqref="P11:Q11">
      <formula1>3</formula1>
      <formula2>30</formula2>
    </dataValidation>
    <dataValidation type="list" allowBlank="1" showInputMessage="1" showErrorMessage="1" sqref="P5:Q5">
      <formula1>$Y$5:$Z$5</formula1>
    </dataValidation>
    <dataValidation allowBlank="1" showInputMessage="1" showErrorMessage="1" promptTitle="特養ﾕﾆｯﾄの有無" prompt="今次計画において、特養ﾕﾆｯﾄの整備を行なう場合は、「1」を入力してください。" sqref="P6:Q7"/>
    <dataValidation type="custom" allowBlank="1" showInputMessage="1" showErrorMessage="1" promptTitle="ご確認ください" prompt="「無利子分」の入力は、借入金算出内訳で無利子分の借入金を算出した場合に限ります。" sqref="P10:Q10">
      <formula1>P10&lt;=P8</formula1>
    </dataValidation>
  </dataValidations>
  <pageMargins left="0.59055118110236227" right="0.19685039370078741" top="0.6692913385826772" bottom="0.39370078740157483" header="0.39370078740157483" footer="0.31496062992125984"/>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topLeftCell="B1" workbookViewId="0"/>
  </sheetViews>
  <sheetFormatPr defaultRowHeight="13.5"/>
  <cols>
    <col min="1" max="1" width="0.875" style="14" hidden="1" customWidth="1"/>
    <col min="2" max="2" width="3.25" style="14" customWidth="1"/>
    <col min="3" max="3" width="10.75" style="14" customWidth="1"/>
    <col min="4" max="5" width="12.5" style="14" customWidth="1"/>
    <col min="6" max="6" width="12.5" style="14" hidden="1" customWidth="1"/>
    <col min="7" max="9" width="12.5" style="14" customWidth="1"/>
    <col min="10" max="15" width="12.75" style="14" customWidth="1"/>
    <col min="16" max="16" width="0.875" style="14" customWidth="1"/>
    <col min="17" max="16384" width="9" style="14"/>
  </cols>
  <sheetData>
    <row r="1" spans="2:15" ht="21">
      <c r="C1" s="27" t="s">
        <v>58</v>
      </c>
    </row>
    <row r="3" spans="2:15" ht="20.25" customHeight="1">
      <c r="B3" s="1527" t="s">
        <v>389</v>
      </c>
      <c r="C3" s="1527"/>
      <c r="D3" s="1527"/>
      <c r="E3" s="1527"/>
      <c r="F3" s="1527"/>
      <c r="G3" s="1527"/>
      <c r="H3" s="1527"/>
      <c r="I3" s="1527"/>
      <c r="J3" s="1527"/>
      <c r="K3" s="1527"/>
      <c r="L3" s="1527"/>
      <c r="M3" s="1527"/>
      <c r="N3" s="1527"/>
      <c r="O3" s="1527"/>
    </row>
    <row r="4" spans="2:15" ht="20.25" customHeight="1">
      <c r="B4" s="144"/>
      <c r="C4" s="144"/>
      <c r="D4" s="144"/>
      <c r="E4" s="144"/>
      <c r="F4" s="144"/>
      <c r="G4" s="144"/>
      <c r="H4" s="144"/>
      <c r="I4" s="144"/>
      <c r="J4" s="144"/>
      <c r="K4" s="144"/>
      <c r="L4" s="144"/>
      <c r="M4" s="144"/>
      <c r="N4" s="144"/>
      <c r="O4" s="144"/>
    </row>
    <row r="5" spans="2:15" ht="20.25" customHeight="1">
      <c r="B5" s="144"/>
      <c r="C5" s="144"/>
      <c r="D5" s="144"/>
      <c r="E5" s="144"/>
      <c r="F5" s="144"/>
      <c r="G5" s="144"/>
      <c r="H5" s="144"/>
      <c r="I5" s="144"/>
      <c r="J5" s="144"/>
      <c r="K5" s="144"/>
      <c r="L5" s="144"/>
      <c r="M5" s="144"/>
      <c r="N5" s="144"/>
      <c r="O5" s="144"/>
    </row>
    <row r="7" spans="2:15" ht="15.95" customHeight="1" thickBot="1">
      <c r="B7" s="1528" t="s">
        <v>390</v>
      </c>
      <c r="C7" s="1529"/>
      <c r="D7" s="160"/>
      <c r="E7" s="146" t="s">
        <v>57</v>
      </c>
      <c r="F7" s="25"/>
      <c r="G7" s="145" t="s">
        <v>87</v>
      </c>
      <c r="H7" s="1546"/>
      <c r="I7" s="1547"/>
      <c r="J7" s="15" t="s">
        <v>71</v>
      </c>
      <c r="K7" s="1548"/>
      <c r="L7" s="1549"/>
      <c r="M7" s="1530" t="s">
        <v>478</v>
      </c>
      <c r="N7" s="1530"/>
      <c r="O7" s="1530"/>
    </row>
    <row r="8" spans="2:15" ht="15.95" customHeight="1" thickTop="1">
      <c r="B8" s="1558" t="s">
        <v>0</v>
      </c>
      <c r="C8" s="1558" t="s">
        <v>1</v>
      </c>
      <c r="D8" s="1561" t="s">
        <v>2</v>
      </c>
      <c r="E8" s="1534" t="s">
        <v>55</v>
      </c>
      <c r="F8" s="1534" t="s">
        <v>56</v>
      </c>
      <c r="G8" s="1531" t="s">
        <v>367</v>
      </c>
      <c r="H8" s="1540" t="s">
        <v>73</v>
      </c>
      <c r="I8" s="1550" t="s">
        <v>74</v>
      </c>
      <c r="J8" s="1544" t="s">
        <v>3</v>
      </c>
      <c r="K8" s="1544"/>
      <c r="L8" s="1544"/>
      <c r="M8" s="1544"/>
      <c r="N8" s="1544"/>
      <c r="O8" s="1545"/>
    </row>
    <row r="9" spans="2:15" ht="15.95" customHeight="1">
      <c r="B9" s="1559"/>
      <c r="C9" s="1559"/>
      <c r="D9" s="1562"/>
      <c r="E9" s="1535"/>
      <c r="F9" s="1535"/>
      <c r="G9" s="1532"/>
      <c r="H9" s="1541"/>
      <c r="I9" s="1551"/>
      <c r="J9" s="1537"/>
      <c r="K9" s="1553"/>
      <c r="L9" s="1543" t="s">
        <v>75</v>
      </c>
      <c r="M9" s="1544"/>
      <c r="N9" s="1544"/>
      <c r="O9" s="1545"/>
    </row>
    <row r="10" spans="2:15" ht="15.95" customHeight="1">
      <c r="B10" s="1559"/>
      <c r="C10" s="1559"/>
      <c r="D10" s="1562"/>
      <c r="E10" s="1535"/>
      <c r="F10" s="1535"/>
      <c r="G10" s="1532"/>
      <c r="H10" s="1541"/>
      <c r="I10" s="1551"/>
      <c r="J10" s="1538"/>
      <c r="K10" s="1554"/>
      <c r="L10" s="16" t="s">
        <v>4</v>
      </c>
      <c r="M10" s="147"/>
      <c r="N10" s="147"/>
      <c r="O10" s="147"/>
    </row>
    <row r="11" spans="2:15" ht="15.95" customHeight="1">
      <c r="B11" s="1559"/>
      <c r="C11" s="1559"/>
      <c r="D11" s="1562"/>
      <c r="E11" s="1535"/>
      <c r="F11" s="1535"/>
      <c r="G11" s="1532"/>
      <c r="H11" s="1541"/>
      <c r="I11" s="1551"/>
      <c r="J11" s="1538"/>
      <c r="K11" s="1554"/>
      <c r="L11" s="17" t="s">
        <v>5</v>
      </c>
      <c r="M11" s="148"/>
      <c r="N11" s="148"/>
      <c r="O11" s="148"/>
    </row>
    <row r="12" spans="2:15" ht="15.95" customHeight="1">
      <c r="B12" s="1559"/>
      <c r="C12" s="1559"/>
      <c r="D12" s="1562"/>
      <c r="E12" s="1535"/>
      <c r="F12" s="1535"/>
      <c r="G12" s="1532"/>
      <c r="H12" s="1541"/>
      <c r="I12" s="1551"/>
      <c r="J12" s="1538"/>
      <c r="K12" s="1554"/>
      <c r="L12" s="17" t="s">
        <v>136</v>
      </c>
      <c r="M12" s="148"/>
      <c r="N12" s="148"/>
      <c r="O12" s="148"/>
    </row>
    <row r="13" spans="2:15" ht="15.95" customHeight="1">
      <c r="B13" s="1559"/>
      <c r="C13" s="1559"/>
      <c r="D13" s="1562"/>
      <c r="E13" s="159" t="s">
        <v>76</v>
      </c>
      <c r="F13" s="1535"/>
      <c r="G13" s="1532"/>
      <c r="H13" s="1541"/>
      <c r="I13" s="1551"/>
      <c r="J13" s="1538"/>
      <c r="K13" s="1554"/>
      <c r="L13" s="17" t="s">
        <v>6</v>
      </c>
      <c r="M13" s="148"/>
      <c r="N13" s="148"/>
      <c r="O13" s="148"/>
    </row>
    <row r="14" spans="2:15" ht="15.95" customHeight="1">
      <c r="B14" s="1560"/>
      <c r="C14" s="1560"/>
      <c r="D14" s="1563"/>
      <c r="E14" s="149"/>
      <c r="F14" s="1536"/>
      <c r="G14" s="1533"/>
      <c r="H14" s="1542"/>
      <c r="I14" s="1552"/>
      <c r="J14" s="1539"/>
      <c r="K14" s="1555"/>
      <c r="L14" s="18" t="s">
        <v>7</v>
      </c>
      <c r="M14" s="150"/>
      <c r="N14" s="150"/>
      <c r="O14" s="150"/>
    </row>
    <row r="15" spans="2:15" ht="15.95" customHeight="1">
      <c r="B15" s="19">
        <v>1</v>
      </c>
      <c r="C15" s="151" t="s">
        <v>522</v>
      </c>
      <c r="D15" s="20">
        <f>IF(D35="","",0)</f>
        <v>0</v>
      </c>
      <c r="E15" s="20">
        <f>IF(D35="","",ROUND(D35*E14,0))</f>
        <v>0</v>
      </c>
      <c r="F15" s="26">
        <f>D35-D15</f>
        <v>0</v>
      </c>
      <c r="G15" s="21">
        <f t="shared" ref="G15:G34" si="0">IF($D$35="","",D15+E15)</f>
        <v>0</v>
      </c>
      <c r="H15" s="152" t="str">
        <f t="shared" ref="H15:H34" si="1">IF($D$35="","",IF(G15&lt;I15+1,"○","財源不足"))</f>
        <v>○</v>
      </c>
      <c r="I15" s="153">
        <f t="shared" ref="I15:I34" si="2">IF($D$35="","",SUM(J15:O15))</f>
        <v>0</v>
      </c>
      <c r="J15" s="154"/>
      <c r="K15" s="154"/>
      <c r="L15" s="1564"/>
      <c r="M15" s="154"/>
      <c r="N15" s="154"/>
      <c r="O15" s="154"/>
    </row>
    <row r="16" spans="2:15" ht="15.95" customHeight="1">
      <c r="B16" s="19">
        <v>2</v>
      </c>
      <c r="C16" s="151" t="s">
        <v>522</v>
      </c>
      <c r="D16" s="20">
        <f>IF(D35="","",D35-SUM(D17:D34))</f>
        <v>0</v>
      </c>
      <c r="E16" s="20">
        <f t="shared" ref="E16:E34" si="3">IF(D$35="","",ROUND(F15*$E$14,0))</f>
        <v>0</v>
      </c>
      <c r="F16" s="26">
        <f t="shared" ref="F16:F34" si="4">F15-D16</f>
        <v>0</v>
      </c>
      <c r="G16" s="21">
        <f t="shared" si="0"/>
        <v>0</v>
      </c>
      <c r="H16" s="152" t="str">
        <f t="shared" si="1"/>
        <v>○</v>
      </c>
      <c r="I16" s="153">
        <f t="shared" si="2"/>
        <v>0</v>
      </c>
      <c r="J16" s="154"/>
      <c r="K16" s="154"/>
      <c r="L16" s="1565"/>
      <c r="M16" s="154"/>
      <c r="N16" s="154"/>
      <c r="O16" s="154"/>
    </row>
    <row r="17" spans="2:15" ht="15.95" customHeight="1">
      <c r="B17" s="19">
        <v>3</v>
      </c>
      <c r="C17" s="151" t="s">
        <v>522</v>
      </c>
      <c r="D17" s="20">
        <f t="shared" ref="D17:D34" si="5">IF(D$35="","",ROUNDDOWN(D$35/19,-1))</f>
        <v>0</v>
      </c>
      <c r="E17" s="20">
        <f t="shared" si="3"/>
        <v>0</v>
      </c>
      <c r="F17" s="26">
        <f t="shared" si="4"/>
        <v>0</v>
      </c>
      <c r="G17" s="21">
        <f t="shared" si="0"/>
        <v>0</v>
      </c>
      <c r="H17" s="152" t="str">
        <f t="shared" si="1"/>
        <v>○</v>
      </c>
      <c r="I17" s="153">
        <f t="shared" si="2"/>
        <v>0</v>
      </c>
      <c r="J17" s="154"/>
      <c r="K17" s="154"/>
      <c r="L17" s="1565"/>
      <c r="M17" s="154"/>
      <c r="N17" s="154"/>
      <c r="O17" s="154"/>
    </row>
    <row r="18" spans="2:15" ht="15.95" customHeight="1">
      <c r="B18" s="19">
        <v>4</v>
      </c>
      <c r="C18" s="151" t="s">
        <v>522</v>
      </c>
      <c r="D18" s="20">
        <f t="shared" si="5"/>
        <v>0</v>
      </c>
      <c r="E18" s="20">
        <f t="shared" si="3"/>
        <v>0</v>
      </c>
      <c r="F18" s="26">
        <f t="shared" si="4"/>
        <v>0</v>
      </c>
      <c r="G18" s="21">
        <f t="shared" si="0"/>
        <v>0</v>
      </c>
      <c r="H18" s="152" t="str">
        <f t="shared" si="1"/>
        <v>○</v>
      </c>
      <c r="I18" s="153">
        <f t="shared" si="2"/>
        <v>0</v>
      </c>
      <c r="J18" s="154"/>
      <c r="K18" s="154"/>
      <c r="L18" s="1565"/>
      <c r="M18" s="154"/>
      <c r="N18" s="154"/>
      <c r="O18" s="154"/>
    </row>
    <row r="19" spans="2:15" ht="15.95" customHeight="1">
      <c r="B19" s="19">
        <v>5</v>
      </c>
      <c r="C19" s="151" t="s">
        <v>522</v>
      </c>
      <c r="D19" s="20">
        <f t="shared" si="5"/>
        <v>0</v>
      </c>
      <c r="E19" s="20">
        <f t="shared" si="3"/>
        <v>0</v>
      </c>
      <c r="F19" s="26">
        <f t="shared" si="4"/>
        <v>0</v>
      </c>
      <c r="G19" s="21">
        <f t="shared" si="0"/>
        <v>0</v>
      </c>
      <c r="H19" s="152" t="str">
        <f t="shared" si="1"/>
        <v>○</v>
      </c>
      <c r="I19" s="153">
        <f t="shared" si="2"/>
        <v>0</v>
      </c>
      <c r="J19" s="154"/>
      <c r="K19" s="154"/>
      <c r="L19" s="1565"/>
      <c r="M19" s="154"/>
      <c r="N19" s="154"/>
      <c r="O19" s="154"/>
    </row>
    <row r="20" spans="2:15" ht="15.95" customHeight="1">
      <c r="B20" s="19">
        <v>6</v>
      </c>
      <c r="C20" s="151" t="s">
        <v>522</v>
      </c>
      <c r="D20" s="20">
        <f t="shared" si="5"/>
        <v>0</v>
      </c>
      <c r="E20" s="20">
        <f t="shared" si="3"/>
        <v>0</v>
      </c>
      <c r="F20" s="26">
        <f t="shared" si="4"/>
        <v>0</v>
      </c>
      <c r="G20" s="21">
        <f t="shared" si="0"/>
        <v>0</v>
      </c>
      <c r="H20" s="152" t="str">
        <f t="shared" si="1"/>
        <v>○</v>
      </c>
      <c r="I20" s="153">
        <f t="shared" si="2"/>
        <v>0</v>
      </c>
      <c r="J20" s="154"/>
      <c r="K20" s="154"/>
      <c r="L20" s="1565"/>
      <c r="M20" s="154"/>
      <c r="N20" s="154"/>
      <c r="O20" s="154"/>
    </row>
    <row r="21" spans="2:15" ht="15.95" customHeight="1">
      <c r="B21" s="19">
        <v>7</v>
      </c>
      <c r="C21" s="151" t="s">
        <v>522</v>
      </c>
      <c r="D21" s="20">
        <f t="shared" si="5"/>
        <v>0</v>
      </c>
      <c r="E21" s="20">
        <f t="shared" si="3"/>
        <v>0</v>
      </c>
      <c r="F21" s="26">
        <f t="shared" si="4"/>
        <v>0</v>
      </c>
      <c r="G21" s="21">
        <f t="shared" si="0"/>
        <v>0</v>
      </c>
      <c r="H21" s="152" t="str">
        <f t="shared" si="1"/>
        <v>○</v>
      </c>
      <c r="I21" s="153">
        <f t="shared" si="2"/>
        <v>0</v>
      </c>
      <c r="J21" s="154"/>
      <c r="K21" s="154"/>
      <c r="L21" s="1565"/>
      <c r="M21" s="154"/>
      <c r="N21" s="154"/>
      <c r="O21" s="154"/>
    </row>
    <row r="22" spans="2:15" ht="15.95" customHeight="1">
      <c r="B22" s="19">
        <v>8</v>
      </c>
      <c r="C22" s="151" t="s">
        <v>522</v>
      </c>
      <c r="D22" s="20">
        <f t="shared" si="5"/>
        <v>0</v>
      </c>
      <c r="E22" s="20">
        <f t="shared" si="3"/>
        <v>0</v>
      </c>
      <c r="F22" s="26">
        <f t="shared" si="4"/>
        <v>0</v>
      </c>
      <c r="G22" s="21">
        <f t="shared" si="0"/>
        <v>0</v>
      </c>
      <c r="H22" s="152" t="str">
        <f t="shared" si="1"/>
        <v>○</v>
      </c>
      <c r="I22" s="153">
        <f t="shared" si="2"/>
        <v>0</v>
      </c>
      <c r="J22" s="154"/>
      <c r="K22" s="154"/>
      <c r="L22" s="1565"/>
      <c r="M22" s="154"/>
      <c r="N22" s="154"/>
      <c r="O22" s="154"/>
    </row>
    <row r="23" spans="2:15" ht="15.95" customHeight="1">
      <c r="B23" s="19">
        <v>9</v>
      </c>
      <c r="C23" s="151" t="s">
        <v>522</v>
      </c>
      <c r="D23" s="20">
        <f t="shared" si="5"/>
        <v>0</v>
      </c>
      <c r="E23" s="20">
        <f t="shared" si="3"/>
        <v>0</v>
      </c>
      <c r="F23" s="26">
        <f t="shared" si="4"/>
        <v>0</v>
      </c>
      <c r="G23" s="21">
        <f t="shared" si="0"/>
        <v>0</v>
      </c>
      <c r="H23" s="152" t="str">
        <f t="shared" si="1"/>
        <v>○</v>
      </c>
      <c r="I23" s="153">
        <f t="shared" si="2"/>
        <v>0</v>
      </c>
      <c r="J23" s="154"/>
      <c r="K23" s="154"/>
      <c r="L23" s="1565"/>
      <c r="M23" s="154"/>
      <c r="N23" s="154"/>
      <c r="O23" s="154"/>
    </row>
    <row r="24" spans="2:15" ht="15.95" customHeight="1">
      <c r="B24" s="19">
        <v>10</v>
      </c>
      <c r="C24" s="151" t="s">
        <v>522</v>
      </c>
      <c r="D24" s="20">
        <f t="shared" si="5"/>
        <v>0</v>
      </c>
      <c r="E24" s="20">
        <f t="shared" si="3"/>
        <v>0</v>
      </c>
      <c r="F24" s="26">
        <f t="shared" si="4"/>
        <v>0</v>
      </c>
      <c r="G24" s="21">
        <f t="shared" si="0"/>
        <v>0</v>
      </c>
      <c r="H24" s="152" t="str">
        <f t="shared" si="1"/>
        <v>○</v>
      </c>
      <c r="I24" s="153">
        <f t="shared" si="2"/>
        <v>0</v>
      </c>
      <c r="J24" s="154"/>
      <c r="K24" s="154"/>
      <c r="L24" s="1565"/>
      <c r="M24" s="154"/>
      <c r="N24" s="154"/>
      <c r="O24" s="154"/>
    </row>
    <row r="25" spans="2:15" ht="15.95" customHeight="1">
      <c r="B25" s="19">
        <v>11</v>
      </c>
      <c r="C25" s="151" t="s">
        <v>522</v>
      </c>
      <c r="D25" s="20">
        <f t="shared" si="5"/>
        <v>0</v>
      </c>
      <c r="E25" s="20">
        <f t="shared" si="3"/>
        <v>0</v>
      </c>
      <c r="F25" s="26">
        <f t="shared" si="4"/>
        <v>0</v>
      </c>
      <c r="G25" s="21">
        <f t="shared" si="0"/>
        <v>0</v>
      </c>
      <c r="H25" s="152" t="str">
        <f t="shared" si="1"/>
        <v>○</v>
      </c>
      <c r="I25" s="153">
        <f t="shared" si="2"/>
        <v>0</v>
      </c>
      <c r="J25" s="154"/>
      <c r="K25" s="154"/>
      <c r="L25" s="1565"/>
      <c r="M25" s="154"/>
      <c r="N25" s="154"/>
      <c r="O25" s="154"/>
    </row>
    <row r="26" spans="2:15" ht="15.95" customHeight="1">
      <c r="B26" s="19">
        <v>12</v>
      </c>
      <c r="C26" s="151" t="s">
        <v>522</v>
      </c>
      <c r="D26" s="20">
        <f t="shared" si="5"/>
        <v>0</v>
      </c>
      <c r="E26" s="20">
        <f t="shared" si="3"/>
        <v>0</v>
      </c>
      <c r="F26" s="26">
        <f t="shared" si="4"/>
        <v>0</v>
      </c>
      <c r="G26" s="21">
        <f t="shared" si="0"/>
        <v>0</v>
      </c>
      <c r="H26" s="152" t="str">
        <f t="shared" si="1"/>
        <v>○</v>
      </c>
      <c r="I26" s="153">
        <f t="shared" si="2"/>
        <v>0</v>
      </c>
      <c r="J26" s="154"/>
      <c r="K26" s="154"/>
      <c r="L26" s="1565"/>
      <c r="M26" s="154"/>
      <c r="N26" s="154"/>
      <c r="O26" s="154"/>
    </row>
    <row r="27" spans="2:15" ht="15.95" customHeight="1">
      <c r="B27" s="19">
        <v>13</v>
      </c>
      <c r="C27" s="151" t="s">
        <v>522</v>
      </c>
      <c r="D27" s="20">
        <f t="shared" si="5"/>
        <v>0</v>
      </c>
      <c r="E27" s="20">
        <f t="shared" si="3"/>
        <v>0</v>
      </c>
      <c r="F27" s="26">
        <f t="shared" si="4"/>
        <v>0</v>
      </c>
      <c r="G27" s="21">
        <f t="shared" si="0"/>
        <v>0</v>
      </c>
      <c r="H27" s="152" t="str">
        <f t="shared" si="1"/>
        <v>○</v>
      </c>
      <c r="I27" s="153">
        <f t="shared" si="2"/>
        <v>0</v>
      </c>
      <c r="J27" s="154"/>
      <c r="K27" s="154"/>
      <c r="L27" s="1565"/>
      <c r="M27" s="154"/>
      <c r="N27" s="154"/>
      <c r="O27" s="154"/>
    </row>
    <row r="28" spans="2:15" ht="15.95" customHeight="1">
      <c r="B28" s="19">
        <v>14</v>
      </c>
      <c r="C28" s="151" t="s">
        <v>522</v>
      </c>
      <c r="D28" s="20">
        <f t="shared" si="5"/>
        <v>0</v>
      </c>
      <c r="E28" s="20">
        <f t="shared" si="3"/>
        <v>0</v>
      </c>
      <c r="F28" s="26">
        <f t="shared" si="4"/>
        <v>0</v>
      </c>
      <c r="G28" s="21">
        <f t="shared" si="0"/>
        <v>0</v>
      </c>
      <c r="H28" s="152" t="str">
        <f t="shared" si="1"/>
        <v>○</v>
      </c>
      <c r="I28" s="153">
        <f t="shared" si="2"/>
        <v>0</v>
      </c>
      <c r="J28" s="154"/>
      <c r="K28" s="154"/>
      <c r="L28" s="1565"/>
      <c r="M28" s="154"/>
      <c r="N28" s="154"/>
      <c r="O28" s="154"/>
    </row>
    <row r="29" spans="2:15" ht="15.95" customHeight="1">
      <c r="B29" s="19">
        <v>15</v>
      </c>
      <c r="C29" s="151" t="s">
        <v>522</v>
      </c>
      <c r="D29" s="20">
        <f t="shared" si="5"/>
        <v>0</v>
      </c>
      <c r="E29" s="20">
        <f t="shared" si="3"/>
        <v>0</v>
      </c>
      <c r="F29" s="26">
        <f t="shared" si="4"/>
        <v>0</v>
      </c>
      <c r="G29" s="21">
        <f t="shared" si="0"/>
        <v>0</v>
      </c>
      <c r="H29" s="152" t="str">
        <f t="shared" si="1"/>
        <v>○</v>
      </c>
      <c r="I29" s="153">
        <f t="shared" si="2"/>
        <v>0</v>
      </c>
      <c r="J29" s="154"/>
      <c r="K29" s="154"/>
      <c r="L29" s="1565"/>
      <c r="M29" s="154"/>
      <c r="N29" s="154"/>
      <c r="O29" s="154"/>
    </row>
    <row r="30" spans="2:15" ht="15.95" customHeight="1">
      <c r="B30" s="19">
        <v>16</v>
      </c>
      <c r="C30" s="151" t="s">
        <v>522</v>
      </c>
      <c r="D30" s="20">
        <f t="shared" si="5"/>
        <v>0</v>
      </c>
      <c r="E30" s="20">
        <f t="shared" si="3"/>
        <v>0</v>
      </c>
      <c r="F30" s="26">
        <f t="shared" si="4"/>
        <v>0</v>
      </c>
      <c r="G30" s="21">
        <f t="shared" si="0"/>
        <v>0</v>
      </c>
      <c r="H30" s="152" t="str">
        <f t="shared" si="1"/>
        <v>○</v>
      </c>
      <c r="I30" s="153">
        <f t="shared" si="2"/>
        <v>0</v>
      </c>
      <c r="J30" s="154"/>
      <c r="K30" s="154"/>
      <c r="L30" s="1565"/>
      <c r="M30" s="154"/>
      <c r="N30" s="154"/>
      <c r="O30" s="154"/>
    </row>
    <row r="31" spans="2:15" ht="15.95" customHeight="1">
      <c r="B31" s="19">
        <v>17</v>
      </c>
      <c r="C31" s="151" t="s">
        <v>522</v>
      </c>
      <c r="D31" s="20">
        <f t="shared" si="5"/>
        <v>0</v>
      </c>
      <c r="E31" s="20">
        <f t="shared" si="3"/>
        <v>0</v>
      </c>
      <c r="F31" s="26">
        <f t="shared" si="4"/>
        <v>0</v>
      </c>
      <c r="G31" s="21">
        <f t="shared" si="0"/>
        <v>0</v>
      </c>
      <c r="H31" s="152" t="str">
        <f t="shared" si="1"/>
        <v>○</v>
      </c>
      <c r="I31" s="153">
        <f t="shared" si="2"/>
        <v>0</v>
      </c>
      <c r="J31" s="154"/>
      <c r="K31" s="154"/>
      <c r="L31" s="1565"/>
      <c r="M31" s="154"/>
      <c r="N31" s="154"/>
      <c r="O31" s="154"/>
    </row>
    <row r="32" spans="2:15" ht="15.95" customHeight="1">
      <c r="B32" s="19">
        <v>18</v>
      </c>
      <c r="C32" s="151" t="s">
        <v>522</v>
      </c>
      <c r="D32" s="20">
        <f t="shared" si="5"/>
        <v>0</v>
      </c>
      <c r="E32" s="20">
        <f t="shared" si="3"/>
        <v>0</v>
      </c>
      <c r="F32" s="26">
        <f t="shared" si="4"/>
        <v>0</v>
      </c>
      <c r="G32" s="21">
        <f t="shared" si="0"/>
        <v>0</v>
      </c>
      <c r="H32" s="152" t="str">
        <f t="shared" si="1"/>
        <v>○</v>
      </c>
      <c r="I32" s="153">
        <f t="shared" si="2"/>
        <v>0</v>
      </c>
      <c r="J32" s="154"/>
      <c r="K32" s="154"/>
      <c r="L32" s="1565"/>
      <c r="M32" s="154"/>
      <c r="N32" s="154"/>
      <c r="O32" s="154"/>
    </row>
    <row r="33" spans="2:15" ht="15.95" customHeight="1">
      <c r="B33" s="19">
        <v>19</v>
      </c>
      <c r="C33" s="151" t="s">
        <v>522</v>
      </c>
      <c r="D33" s="20">
        <f t="shared" si="5"/>
        <v>0</v>
      </c>
      <c r="E33" s="20">
        <f t="shared" si="3"/>
        <v>0</v>
      </c>
      <c r="F33" s="26">
        <f t="shared" si="4"/>
        <v>0</v>
      </c>
      <c r="G33" s="21">
        <f t="shared" si="0"/>
        <v>0</v>
      </c>
      <c r="H33" s="152" t="str">
        <f t="shared" si="1"/>
        <v>○</v>
      </c>
      <c r="I33" s="153">
        <f t="shared" si="2"/>
        <v>0</v>
      </c>
      <c r="J33" s="154"/>
      <c r="K33" s="154"/>
      <c r="L33" s="1565"/>
      <c r="M33" s="154"/>
      <c r="N33" s="154"/>
      <c r="O33" s="154"/>
    </row>
    <row r="34" spans="2:15" ht="15.95" customHeight="1" thickBot="1">
      <c r="B34" s="22">
        <v>20</v>
      </c>
      <c r="C34" s="155" t="s">
        <v>522</v>
      </c>
      <c r="D34" s="20">
        <f t="shared" si="5"/>
        <v>0</v>
      </c>
      <c r="E34" s="20">
        <f t="shared" si="3"/>
        <v>0</v>
      </c>
      <c r="F34" s="26">
        <f t="shared" si="4"/>
        <v>0</v>
      </c>
      <c r="G34" s="23">
        <f t="shared" si="0"/>
        <v>0</v>
      </c>
      <c r="H34" s="152" t="str">
        <f t="shared" si="1"/>
        <v>○</v>
      </c>
      <c r="I34" s="156">
        <f t="shared" si="2"/>
        <v>0</v>
      </c>
      <c r="J34" s="154"/>
      <c r="K34" s="154"/>
      <c r="L34" s="1566"/>
      <c r="M34" s="154"/>
      <c r="N34" s="154"/>
      <c r="O34" s="154"/>
    </row>
    <row r="35" spans="2:15" ht="28.5" customHeight="1" thickTop="1">
      <c r="B35" s="1556" t="s">
        <v>367</v>
      </c>
      <c r="C35" s="1557"/>
      <c r="D35" s="157">
        <v>0</v>
      </c>
      <c r="E35" s="24">
        <f>IF(D35="","",SUM(E15:E34))</f>
        <v>0</v>
      </c>
      <c r="F35" s="24">
        <f>IF(E35="","",SUM(F15:F34))</f>
        <v>0</v>
      </c>
      <c r="G35" s="24">
        <f>IF($D$35="","",SUM(G15:G34))</f>
        <v>0</v>
      </c>
      <c r="H35" s="158"/>
      <c r="I35" s="24">
        <f t="shared" ref="I35:O35" si="6">IF($D$35="","",SUM(I15:I34))</f>
        <v>0</v>
      </c>
      <c r="J35" s="24">
        <f t="shared" si="6"/>
        <v>0</v>
      </c>
      <c r="K35" s="24">
        <f t="shared" si="6"/>
        <v>0</v>
      </c>
      <c r="L35" s="158">
        <f t="shared" si="6"/>
        <v>0</v>
      </c>
      <c r="M35" s="24">
        <f t="shared" si="6"/>
        <v>0</v>
      </c>
      <c r="N35" s="24">
        <f t="shared" si="6"/>
        <v>0</v>
      </c>
      <c r="O35" s="24">
        <f t="shared" si="6"/>
        <v>0</v>
      </c>
    </row>
    <row r="36" spans="2:15">
      <c r="C36" s="14" t="s">
        <v>728</v>
      </c>
    </row>
    <row r="37" spans="2:15">
      <c r="C37" s="14" t="s">
        <v>450</v>
      </c>
    </row>
  </sheetData>
  <sheetProtection selectLockedCells="1"/>
  <mergeCells count="19">
    <mergeCell ref="B35:C35"/>
    <mergeCell ref="B8:B14"/>
    <mergeCell ref="C8:C14"/>
    <mergeCell ref="D8:D14"/>
    <mergeCell ref="L15:L34"/>
    <mergeCell ref="B3:O3"/>
    <mergeCell ref="B7:C7"/>
    <mergeCell ref="M7:O7"/>
    <mergeCell ref="G8:G14"/>
    <mergeCell ref="F8:F14"/>
    <mergeCell ref="J9:J14"/>
    <mergeCell ref="E8:E12"/>
    <mergeCell ref="H8:H14"/>
    <mergeCell ref="L9:O9"/>
    <mergeCell ref="H7:I7"/>
    <mergeCell ref="K7:L7"/>
    <mergeCell ref="I8:I14"/>
    <mergeCell ref="J8:O8"/>
    <mergeCell ref="K9:K14"/>
  </mergeCells>
  <phoneticPr fontId="2"/>
  <printOptions horizontalCentered="1"/>
  <pageMargins left="0.31496062992125984" right="0.19685039370078741" top="0.78740157480314965" bottom="0.59055118110236227" header="0.51181102362204722" footer="0.51181102362204722"/>
  <pageSetup paperSize="9" scale="9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W52"/>
  <sheetViews>
    <sheetView workbookViewId="0">
      <selection activeCell="M7" sqref="M7"/>
    </sheetView>
  </sheetViews>
  <sheetFormatPr defaultColWidth="9" defaultRowHeight="13.5"/>
  <cols>
    <col min="1" max="1" width="4.75" style="383" customWidth="1"/>
    <col min="2" max="2" width="13.75" style="383" customWidth="1"/>
    <col min="3" max="3" width="8.375" style="383" customWidth="1"/>
    <col min="4" max="10" width="8.75" style="383" customWidth="1"/>
    <col min="11" max="22" width="9.5" style="383" customWidth="1"/>
    <col min="23" max="16384" width="9" style="383"/>
  </cols>
  <sheetData>
    <row r="2" spans="1:22" ht="21">
      <c r="A2" s="384" t="s">
        <v>452</v>
      </c>
      <c r="B2" s="385"/>
      <c r="C2" s="385"/>
      <c r="D2" s="385"/>
      <c r="E2" s="385"/>
      <c r="F2" s="385"/>
      <c r="G2" s="385"/>
      <c r="H2" s="385"/>
      <c r="I2" s="385"/>
      <c r="J2" s="385"/>
      <c r="K2" s="385"/>
      <c r="L2" s="385"/>
      <c r="M2" s="385"/>
      <c r="N2" s="385"/>
      <c r="O2" s="385"/>
      <c r="P2" s="385"/>
      <c r="Q2" s="385"/>
      <c r="R2" s="385"/>
      <c r="S2" s="385"/>
      <c r="T2" s="385"/>
      <c r="U2" s="385"/>
      <c r="V2" s="385"/>
    </row>
    <row r="3" spans="1:22" ht="10.9" customHeight="1">
      <c r="A3" s="384"/>
      <c r="B3" s="385"/>
      <c r="C3" s="385"/>
      <c r="D3" s="385"/>
      <c r="E3" s="385"/>
      <c r="F3" s="385"/>
      <c r="G3" s="385"/>
      <c r="H3" s="385"/>
      <c r="I3" s="385"/>
      <c r="J3" s="385"/>
      <c r="K3" s="385"/>
      <c r="L3" s="385"/>
      <c r="M3" s="385"/>
      <c r="N3" s="385"/>
      <c r="O3" s="385"/>
      <c r="P3" s="385"/>
      <c r="Q3" s="385"/>
      <c r="R3" s="385"/>
      <c r="S3" s="385"/>
      <c r="T3" s="385"/>
      <c r="U3" s="385"/>
      <c r="V3" s="385"/>
    </row>
    <row r="4" spans="1:22" ht="4.1500000000000004" customHeight="1">
      <c r="A4" s="520"/>
      <c r="B4" s="521"/>
      <c r="C4" s="521"/>
      <c r="D4" s="521"/>
      <c r="E4" s="521"/>
      <c r="F4" s="521"/>
      <c r="G4" s="521"/>
      <c r="H4" s="521"/>
      <c r="I4" s="521"/>
      <c r="J4" s="521"/>
      <c r="K4" s="521"/>
      <c r="L4" s="521"/>
      <c r="M4" s="521"/>
      <c r="N4" s="521"/>
      <c r="O4" s="521"/>
      <c r="P4" s="521"/>
      <c r="Q4" s="521"/>
      <c r="R4" s="521"/>
      <c r="S4" s="521"/>
      <c r="T4" s="521"/>
      <c r="U4" s="521"/>
      <c r="V4" s="522"/>
    </row>
    <row r="5" spans="1:22" ht="18" customHeight="1">
      <c r="A5" s="523" t="s">
        <v>550</v>
      </c>
      <c r="B5" s="524" t="s">
        <v>730</v>
      </c>
      <c r="C5" s="525"/>
      <c r="D5" s="525"/>
      <c r="E5" s="525"/>
      <c r="F5" s="525"/>
      <c r="G5" s="525"/>
      <c r="H5" s="525"/>
      <c r="I5" s="525"/>
      <c r="J5" s="525"/>
      <c r="K5" s="525"/>
      <c r="L5" s="525"/>
      <c r="M5" s="525"/>
      <c r="N5" s="525"/>
      <c r="O5" s="525"/>
      <c r="P5" s="525"/>
      <c r="Q5" s="525"/>
      <c r="R5" s="525"/>
      <c r="S5" s="525"/>
      <c r="T5" s="525"/>
      <c r="U5" s="525"/>
      <c r="V5" s="526"/>
    </row>
    <row r="6" spans="1:22" ht="18" customHeight="1">
      <c r="A6" s="523" t="s">
        <v>551</v>
      </c>
      <c r="B6" s="524" t="s">
        <v>552</v>
      </c>
      <c r="C6" s="525"/>
      <c r="D6" s="525"/>
      <c r="E6" s="525"/>
      <c r="F6" s="525"/>
      <c r="G6" s="525"/>
      <c r="H6" s="525"/>
      <c r="I6" s="525"/>
      <c r="J6" s="525"/>
      <c r="K6" s="525"/>
      <c r="L6" s="525"/>
      <c r="M6" s="525"/>
      <c r="N6" s="525"/>
      <c r="O6" s="525"/>
      <c r="P6" s="525"/>
      <c r="Q6" s="525"/>
      <c r="R6" s="525"/>
      <c r="S6" s="525"/>
      <c r="T6" s="525"/>
      <c r="U6" s="525"/>
      <c r="V6" s="526"/>
    </row>
    <row r="7" spans="1:22" ht="18" customHeight="1">
      <c r="A7" s="523" t="s">
        <v>553</v>
      </c>
      <c r="B7" s="525" t="s">
        <v>554</v>
      </c>
      <c r="C7" s="525"/>
      <c r="D7" s="525"/>
      <c r="E7" s="525"/>
      <c r="F7" s="525"/>
      <c r="G7" s="525"/>
      <c r="H7" s="525"/>
      <c r="I7" s="525"/>
      <c r="J7" s="525"/>
      <c r="K7" s="525"/>
      <c r="L7" s="525"/>
      <c r="M7" s="525"/>
      <c r="N7" s="525"/>
      <c r="O7" s="525"/>
      <c r="P7" s="525"/>
      <c r="Q7" s="525"/>
      <c r="R7" s="525"/>
      <c r="S7" s="525"/>
      <c r="T7" s="525"/>
      <c r="U7" s="525"/>
      <c r="V7" s="526"/>
    </row>
    <row r="8" spans="1:22" ht="18" customHeight="1">
      <c r="A8" s="523" t="s">
        <v>555</v>
      </c>
      <c r="B8" s="525" t="s">
        <v>556</v>
      </c>
      <c r="C8" s="525"/>
      <c r="D8" s="525"/>
      <c r="E8" s="525"/>
      <c r="F8" s="525"/>
      <c r="G8" s="525"/>
      <c r="H8" s="525"/>
      <c r="I8" s="525"/>
      <c r="J8" s="525"/>
      <c r="K8" s="525"/>
      <c r="L8" s="525"/>
      <c r="M8" s="525"/>
      <c r="N8" s="525"/>
      <c r="O8" s="525"/>
      <c r="P8" s="525"/>
      <c r="Q8" s="525"/>
      <c r="R8" s="525"/>
      <c r="S8" s="525"/>
      <c r="T8" s="525"/>
      <c r="U8" s="525"/>
      <c r="V8" s="526"/>
    </row>
    <row r="9" spans="1:22" ht="5.45" customHeight="1">
      <c r="A9" s="527"/>
      <c r="B9" s="528"/>
      <c r="C9" s="528"/>
      <c r="D9" s="528"/>
      <c r="E9" s="528"/>
      <c r="F9" s="528"/>
      <c r="G9" s="528"/>
      <c r="H9" s="528"/>
      <c r="I9" s="528"/>
      <c r="J9" s="528"/>
      <c r="K9" s="528"/>
      <c r="L9" s="528"/>
      <c r="M9" s="528"/>
      <c r="N9" s="528"/>
      <c r="O9" s="528"/>
      <c r="P9" s="528"/>
      <c r="Q9" s="528"/>
      <c r="R9" s="528"/>
      <c r="S9" s="528"/>
      <c r="T9" s="528"/>
      <c r="U9" s="528"/>
      <c r="V9" s="529"/>
    </row>
    <row r="10" spans="1:22" ht="22.5" customHeight="1" thickBot="1">
      <c r="A10" s="386"/>
      <c r="B10" s="386"/>
      <c r="C10" s="386"/>
      <c r="D10" s="387"/>
      <c r="E10" s="387"/>
      <c r="F10" s="387"/>
      <c r="G10" s="387"/>
      <c r="H10" s="387"/>
      <c r="I10" s="387"/>
      <c r="J10" s="387"/>
      <c r="K10" s="387"/>
      <c r="L10" s="387"/>
      <c r="M10" s="388"/>
      <c r="N10" s="389"/>
      <c r="O10" s="390"/>
      <c r="P10" s="390"/>
      <c r="Q10" s="390"/>
      <c r="R10" s="390"/>
      <c r="S10" s="391"/>
      <c r="T10" s="390"/>
      <c r="U10" s="390"/>
      <c r="V10" s="392" t="s">
        <v>453</v>
      </c>
    </row>
    <row r="11" spans="1:22" s="530" customFormat="1" ht="34.5" customHeight="1">
      <c r="A11" s="1625" t="s">
        <v>454</v>
      </c>
      <c r="B11" s="1628" t="s">
        <v>455</v>
      </c>
      <c r="C11" s="457" t="s">
        <v>456</v>
      </c>
      <c r="D11" s="1645" t="s">
        <v>457</v>
      </c>
      <c r="E11" s="1646"/>
      <c r="F11" s="1645" t="s">
        <v>458</v>
      </c>
      <c r="G11" s="1647"/>
      <c r="H11" s="1645" t="s">
        <v>459</v>
      </c>
      <c r="I11" s="1648"/>
      <c r="J11" s="1648"/>
      <c r="K11" s="1649" t="s">
        <v>729</v>
      </c>
      <c r="L11" s="1648"/>
      <c r="M11" s="1648"/>
      <c r="N11" s="1648"/>
      <c r="O11" s="1634" t="s">
        <v>460</v>
      </c>
      <c r="P11" s="1654"/>
      <c r="Q11" s="1645" t="s">
        <v>733</v>
      </c>
      <c r="R11" s="1648"/>
      <c r="S11" s="1648"/>
      <c r="T11" s="1648"/>
      <c r="U11" s="1634" t="s">
        <v>461</v>
      </c>
      <c r="V11" s="1635"/>
    </row>
    <row r="12" spans="1:22" s="530" customFormat="1" ht="17.25" customHeight="1">
      <c r="A12" s="1626"/>
      <c r="B12" s="1629"/>
      <c r="C12" s="1629" t="s">
        <v>557</v>
      </c>
      <c r="D12" s="1637" t="s">
        <v>462</v>
      </c>
      <c r="E12" s="1639" t="s">
        <v>558</v>
      </c>
      <c r="F12" s="1641" t="s">
        <v>463</v>
      </c>
      <c r="G12" s="1641" t="s">
        <v>464</v>
      </c>
      <c r="H12" s="1643" t="s">
        <v>559</v>
      </c>
      <c r="I12" s="1643" t="s">
        <v>465</v>
      </c>
      <c r="J12" s="1650" t="s">
        <v>466</v>
      </c>
      <c r="K12" s="690">
        <v>2023</v>
      </c>
      <c r="L12" s="1623">
        <f>K12+1</f>
        <v>2024</v>
      </c>
      <c r="M12" s="1623">
        <f t="shared" ref="M12:P12" si="0">L12+1</f>
        <v>2025</v>
      </c>
      <c r="N12" s="1623">
        <f t="shared" si="0"/>
        <v>2026</v>
      </c>
      <c r="O12" s="1623">
        <f t="shared" si="0"/>
        <v>2027</v>
      </c>
      <c r="P12" s="1623">
        <f t="shared" si="0"/>
        <v>2028</v>
      </c>
      <c r="Q12" s="692">
        <f>K12</f>
        <v>2023</v>
      </c>
      <c r="R12" s="1623">
        <f>L12</f>
        <v>2024</v>
      </c>
      <c r="S12" s="1623">
        <f t="shared" ref="S12:T12" si="1">M12</f>
        <v>2025</v>
      </c>
      <c r="T12" s="1623">
        <f t="shared" si="1"/>
        <v>2026</v>
      </c>
      <c r="U12" s="1623">
        <f>O12</f>
        <v>2027</v>
      </c>
      <c r="V12" s="1652">
        <f>P12</f>
        <v>2028</v>
      </c>
    </row>
    <row r="13" spans="1:22" s="530" customFormat="1" ht="18" customHeight="1" thickBot="1">
      <c r="A13" s="1627"/>
      <c r="B13" s="1630"/>
      <c r="C13" s="1636"/>
      <c r="D13" s="1638"/>
      <c r="E13" s="1640"/>
      <c r="F13" s="1642"/>
      <c r="G13" s="1642"/>
      <c r="H13" s="1644"/>
      <c r="I13" s="1644"/>
      <c r="J13" s="1651"/>
      <c r="K13" s="691" t="s">
        <v>731</v>
      </c>
      <c r="L13" s="1624"/>
      <c r="M13" s="1624"/>
      <c r="N13" s="1624"/>
      <c r="O13" s="1624"/>
      <c r="P13" s="1624"/>
      <c r="Q13" s="693" t="s">
        <v>732</v>
      </c>
      <c r="R13" s="1624"/>
      <c r="S13" s="1624"/>
      <c r="T13" s="1624"/>
      <c r="U13" s="1624"/>
      <c r="V13" s="1653"/>
    </row>
    <row r="14" spans="1:22" ht="17.25" customHeight="1" thickTop="1">
      <c r="A14" s="1631" t="s">
        <v>467</v>
      </c>
      <c r="B14" s="1616"/>
      <c r="C14" s="1614"/>
      <c r="D14" s="1617"/>
      <c r="E14" s="1617"/>
      <c r="F14" s="1612"/>
      <c r="G14" s="1612"/>
      <c r="H14" s="1613"/>
      <c r="I14" s="1614"/>
      <c r="J14" s="1615"/>
      <c r="K14" s="393"/>
      <c r="L14" s="394"/>
      <c r="M14" s="394"/>
      <c r="N14" s="394"/>
      <c r="O14" s="394"/>
      <c r="P14" s="394"/>
      <c r="Q14" s="395"/>
      <c r="R14" s="394"/>
      <c r="S14" s="394"/>
      <c r="T14" s="394"/>
      <c r="U14" s="394"/>
      <c r="V14" s="396"/>
    </row>
    <row r="15" spans="1:22" ht="17.25" customHeight="1">
      <c r="A15" s="1632"/>
      <c r="B15" s="1610"/>
      <c r="C15" s="1585"/>
      <c r="D15" s="1601"/>
      <c r="E15" s="1601"/>
      <c r="F15" s="1603"/>
      <c r="G15" s="1603"/>
      <c r="H15" s="1605"/>
      <c r="I15" s="1585"/>
      <c r="J15" s="1587"/>
      <c r="K15" s="397"/>
      <c r="L15" s="398"/>
      <c r="M15" s="398"/>
      <c r="N15" s="398"/>
      <c r="O15" s="398"/>
      <c r="P15" s="398"/>
      <c r="Q15" s="399"/>
      <c r="R15" s="398"/>
      <c r="S15" s="398"/>
      <c r="T15" s="398"/>
      <c r="U15" s="398"/>
      <c r="V15" s="400"/>
    </row>
    <row r="16" spans="1:22" ht="17.25" customHeight="1">
      <c r="A16" s="1632"/>
      <c r="B16" s="1607"/>
      <c r="C16" s="1599"/>
      <c r="D16" s="1608"/>
      <c r="E16" s="1608"/>
      <c r="F16" s="1609"/>
      <c r="G16" s="1609"/>
      <c r="H16" s="1598"/>
      <c r="I16" s="1599"/>
      <c r="J16" s="1600"/>
      <c r="K16" s="397"/>
      <c r="L16" s="398"/>
      <c r="M16" s="398"/>
      <c r="N16" s="398"/>
      <c r="O16" s="398"/>
      <c r="P16" s="398"/>
      <c r="Q16" s="399"/>
      <c r="R16" s="398"/>
      <c r="S16" s="398"/>
      <c r="T16" s="398"/>
      <c r="U16" s="398"/>
      <c r="V16" s="400"/>
    </row>
    <row r="17" spans="1:22" ht="17.25" customHeight="1">
      <c r="A17" s="1632"/>
      <c r="B17" s="1607"/>
      <c r="C17" s="1599"/>
      <c r="D17" s="1608"/>
      <c r="E17" s="1608"/>
      <c r="F17" s="1609"/>
      <c r="G17" s="1609"/>
      <c r="H17" s="1598"/>
      <c r="I17" s="1599"/>
      <c r="J17" s="1600"/>
      <c r="K17" s="397"/>
      <c r="L17" s="398"/>
      <c r="M17" s="398"/>
      <c r="N17" s="398"/>
      <c r="O17" s="398"/>
      <c r="P17" s="398"/>
      <c r="Q17" s="399"/>
      <c r="R17" s="398"/>
      <c r="S17" s="398"/>
      <c r="T17" s="398"/>
      <c r="U17" s="398"/>
      <c r="V17" s="400"/>
    </row>
    <row r="18" spans="1:22" ht="17.25" customHeight="1">
      <c r="A18" s="1632"/>
      <c r="B18" s="1607"/>
      <c r="C18" s="1599"/>
      <c r="D18" s="1608"/>
      <c r="E18" s="1608"/>
      <c r="F18" s="1609"/>
      <c r="G18" s="1609"/>
      <c r="H18" s="1598"/>
      <c r="I18" s="1599"/>
      <c r="J18" s="1600"/>
      <c r="K18" s="397"/>
      <c r="L18" s="398"/>
      <c r="M18" s="398"/>
      <c r="N18" s="398"/>
      <c r="O18" s="398"/>
      <c r="P18" s="398"/>
      <c r="Q18" s="399"/>
      <c r="R18" s="398"/>
      <c r="S18" s="398"/>
      <c r="T18" s="398"/>
      <c r="U18" s="398"/>
      <c r="V18" s="400"/>
    </row>
    <row r="19" spans="1:22" ht="17.25" customHeight="1">
      <c r="A19" s="1632"/>
      <c r="B19" s="1607"/>
      <c r="C19" s="1599"/>
      <c r="D19" s="1608"/>
      <c r="E19" s="1608"/>
      <c r="F19" s="1609"/>
      <c r="G19" s="1609"/>
      <c r="H19" s="1598"/>
      <c r="I19" s="1599"/>
      <c r="J19" s="1600"/>
      <c r="K19" s="397"/>
      <c r="L19" s="398"/>
      <c r="M19" s="398"/>
      <c r="N19" s="398"/>
      <c r="O19" s="398"/>
      <c r="P19" s="398"/>
      <c r="Q19" s="399"/>
      <c r="R19" s="398"/>
      <c r="S19" s="398"/>
      <c r="T19" s="398"/>
      <c r="U19" s="398"/>
      <c r="V19" s="400"/>
    </row>
    <row r="20" spans="1:22" ht="17.25" customHeight="1">
      <c r="A20" s="1632"/>
      <c r="B20" s="1607"/>
      <c r="C20" s="1599"/>
      <c r="D20" s="1608"/>
      <c r="E20" s="1608"/>
      <c r="F20" s="1609"/>
      <c r="G20" s="1609"/>
      <c r="H20" s="1598"/>
      <c r="I20" s="1599"/>
      <c r="J20" s="1600"/>
      <c r="K20" s="397"/>
      <c r="L20" s="398"/>
      <c r="M20" s="398"/>
      <c r="N20" s="398"/>
      <c r="O20" s="398"/>
      <c r="P20" s="398"/>
      <c r="Q20" s="399"/>
      <c r="R20" s="398"/>
      <c r="S20" s="398"/>
      <c r="T20" s="398"/>
      <c r="U20" s="398"/>
      <c r="V20" s="400"/>
    </row>
    <row r="21" spans="1:22" ht="17.25" customHeight="1">
      <c r="A21" s="1632"/>
      <c r="B21" s="1607"/>
      <c r="C21" s="1599"/>
      <c r="D21" s="1608"/>
      <c r="E21" s="1608"/>
      <c r="F21" s="1609"/>
      <c r="G21" s="1609"/>
      <c r="H21" s="1598"/>
      <c r="I21" s="1599"/>
      <c r="J21" s="1600"/>
      <c r="K21" s="397"/>
      <c r="L21" s="398"/>
      <c r="M21" s="398"/>
      <c r="N21" s="398"/>
      <c r="O21" s="398"/>
      <c r="P21" s="398"/>
      <c r="Q21" s="399"/>
      <c r="R21" s="398"/>
      <c r="S21" s="398"/>
      <c r="T21" s="398"/>
      <c r="U21" s="398"/>
      <c r="V21" s="400"/>
    </row>
    <row r="22" spans="1:22" ht="17.25" customHeight="1">
      <c r="A22" s="1632"/>
      <c r="B22" s="1607"/>
      <c r="C22" s="1599"/>
      <c r="D22" s="1608"/>
      <c r="E22" s="1608"/>
      <c r="F22" s="1609"/>
      <c r="G22" s="1609"/>
      <c r="H22" s="1598"/>
      <c r="I22" s="1599"/>
      <c r="J22" s="1600"/>
      <c r="K22" s="397"/>
      <c r="L22" s="398"/>
      <c r="M22" s="398"/>
      <c r="N22" s="398"/>
      <c r="O22" s="398"/>
      <c r="P22" s="398"/>
      <c r="Q22" s="399"/>
      <c r="R22" s="398"/>
      <c r="S22" s="398"/>
      <c r="T22" s="398"/>
      <c r="U22" s="398"/>
      <c r="V22" s="400"/>
    </row>
    <row r="23" spans="1:22" ht="17.25" customHeight="1">
      <c r="A23" s="1632"/>
      <c r="B23" s="1607"/>
      <c r="C23" s="1599"/>
      <c r="D23" s="1608"/>
      <c r="E23" s="1608"/>
      <c r="F23" s="1609"/>
      <c r="G23" s="1609"/>
      <c r="H23" s="1598"/>
      <c r="I23" s="1599"/>
      <c r="J23" s="1600"/>
      <c r="K23" s="397"/>
      <c r="L23" s="398"/>
      <c r="M23" s="398"/>
      <c r="N23" s="398"/>
      <c r="O23" s="398"/>
      <c r="P23" s="398"/>
      <c r="Q23" s="399"/>
      <c r="R23" s="398"/>
      <c r="S23" s="398"/>
      <c r="T23" s="398"/>
      <c r="U23" s="398"/>
      <c r="V23" s="400"/>
    </row>
    <row r="24" spans="1:22" ht="17.25" customHeight="1">
      <c r="A24" s="1632"/>
      <c r="B24" s="1610"/>
      <c r="C24" s="1585"/>
      <c r="D24" s="1601"/>
      <c r="E24" s="1601"/>
      <c r="F24" s="1603"/>
      <c r="G24" s="1603"/>
      <c r="H24" s="1605"/>
      <c r="I24" s="1585"/>
      <c r="J24" s="1587"/>
      <c r="K24" s="397"/>
      <c r="L24" s="398"/>
      <c r="M24" s="398"/>
      <c r="N24" s="398"/>
      <c r="O24" s="398"/>
      <c r="P24" s="398"/>
      <c r="Q24" s="399"/>
      <c r="R24" s="398"/>
      <c r="S24" s="398"/>
      <c r="T24" s="398"/>
      <c r="U24" s="398"/>
      <c r="V24" s="400"/>
    </row>
    <row r="25" spans="1:22" ht="17.25" customHeight="1" thickBot="1">
      <c r="A25" s="1632"/>
      <c r="B25" s="1610"/>
      <c r="C25" s="1585"/>
      <c r="D25" s="1601"/>
      <c r="E25" s="1601"/>
      <c r="F25" s="1603"/>
      <c r="G25" s="1603"/>
      <c r="H25" s="1605"/>
      <c r="I25" s="1585"/>
      <c r="J25" s="1587"/>
      <c r="K25" s="401"/>
      <c r="L25" s="402"/>
      <c r="M25" s="402"/>
      <c r="N25" s="402"/>
      <c r="O25" s="402"/>
      <c r="P25" s="402"/>
      <c r="Q25" s="403"/>
      <c r="R25" s="402"/>
      <c r="S25" s="402"/>
      <c r="T25" s="402"/>
      <c r="U25" s="402"/>
      <c r="V25" s="404"/>
    </row>
    <row r="26" spans="1:22" ht="17.25" customHeight="1" thickTop="1">
      <c r="A26" s="1632"/>
      <c r="B26" s="1589" t="s">
        <v>468</v>
      </c>
      <c r="C26" s="1590"/>
      <c r="D26" s="1621">
        <f>SUM(D14:D25)</f>
        <v>0</v>
      </c>
      <c r="E26" s="1621">
        <f>SUM(E14:E25)</f>
        <v>0</v>
      </c>
      <c r="F26" s="1567"/>
      <c r="G26" s="1567"/>
      <c r="H26" s="1567"/>
      <c r="I26" s="1567"/>
      <c r="J26" s="1567"/>
      <c r="K26" s="405">
        <f>K14+K16+K18+K20+K22+K24</f>
        <v>0</v>
      </c>
      <c r="L26" s="406">
        <f t="shared" ref="L26:V27" si="2">L14+L16+L18+L20+L22+L24</f>
        <v>0</v>
      </c>
      <c r="M26" s="406">
        <f t="shared" si="2"/>
        <v>0</v>
      </c>
      <c r="N26" s="406">
        <f t="shared" si="2"/>
        <v>0</v>
      </c>
      <c r="O26" s="406">
        <f t="shared" si="2"/>
        <v>0</v>
      </c>
      <c r="P26" s="406">
        <f t="shared" si="2"/>
        <v>0</v>
      </c>
      <c r="Q26" s="407">
        <f t="shared" si="2"/>
        <v>0</v>
      </c>
      <c r="R26" s="406">
        <f t="shared" si="2"/>
        <v>0</v>
      </c>
      <c r="S26" s="406">
        <f t="shared" si="2"/>
        <v>0</v>
      </c>
      <c r="T26" s="406">
        <f t="shared" si="2"/>
        <v>0</v>
      </c>
      <c r="U26" s="406">
        <f t="shared" si="2"/>
        <v>0</v>
      </c>
      <c r="V26" s="408">
        <f t="shared" si="2"/>
        <v>0</v>
      </c>
    </row>
    <row r="27" spans="1:22" ht="17.25" customHeight="1" thickBot="1">
      <c r="A27" s="1633"/>
      <c r="B27" s="1591"/>
      <c r="C27" s="1592"/>
      <c r="D27" s="1622"/>
      <c r="E27" s="1622"/>
      <c r="F27" s="1568"/>
      <c r="G27" s="1568"/>
      <c r="H27" s="1568"/>
      <c r="I27" s="1568"/>
      <c r="J27" s="1568"/>
      <c r="K27" s="409">
        <f>K15+K17+K19+K21+K23+K25</f>
        <v>0</v>
      </c>
      <c r="L27" s="410">
        <f t="shared" si="2"/>
        <v>0</v>
      </c>
      <c r="M27" s="410">
        <f t="shared" si="2"/>
        <v>0</v>
      </c>
      <c r="N27" s="410">
        <f t="shared" si="2"/>
        <v>0</v>
      </c>
      <c r="O27" s="410">
        <f t="shared" si="2"/>
        <v>0</v>
      </c>
      <c r="P27" s="410">
        <f t="shared" si="2"/>
        <v>0</v>
      </c>
      <c r="Q27" s="411">
        <f t="shared" si="2"/>
        <v>0</v>
      </c>
      <c r="R27" s="410">
        <f t="shared" si="2"/>
        <v>0</v>
      </c>
      <c r="S27" s="410">
        <f t="shared" si="2"/>
        <v>0</v>
      </c>
      <c r="T27" s="410">
        <f t="shared" si="2"/>
        <v>0</v>
      </c>
      <c r="U27" s="410">
        <f t="shared" si="2"/>
        <v>0</v>
      </c>
      <c r="V27" s="412">
        <f t="shared" si="2"/>
        <v>0</v>
      </c>
    </row>
    <row r="28" spans="1:22" ht="17.25" customHeight="1" thickTop="1">
      <c r="A28" s="1618" t="s">
        <v>469</v>
      </c>
      <c r="B28" s="1616"/>
      <c r="C28" s="1614"/>
      <c r="D28" s="1617"/>
      <c r="E28" s="1617"/>
      <c r="F28" s="1612"/>
      <c r="G28" s="1612"/>
      <c r="H28" s="1613"/>
      <c r="I28" s="1614"/>
      <c r="J28" s="1615"/>
      <c r="K28" s="393"/>
      <c r="L28" s="394"/>
      <c r="M28" s="394"/>
      <c r="N28" s="394"/>
      <c r="O28" s="394"/>
      <c r="P28" s="394"/>
      <c r="Q28" s="395"/>
      <c r="R28" s="394"/>
      <c r="S28" s="394"/>
      <c r="T28" s="394"/>
      <c r="U28" s="394"/>
      <c r="V28" s="396"/>
    </row>
    <row r="29" spans="1:22" ht="17.25" customHeight="1">
      <c r="A29" s="1619"/>
      <c r="B29" s="1610"/>
      <c r="C29" s="1585"/>
      <c r="D29" s="1601"/>
      <c r="E29" s="1601"/>
      <c r="F29" s="1603"/>
      <c r="G29" s="1603"/>
      <c r="H29" s="1605"/>
      <c r="I29" s="1585"/>
      <c r="J29" s="1587"/>
      <c r="K29" s="401"/>
      <c r="L29" s="402"/>
      <c r="M29" s="402"/>
      <c r="N29" s="402"/>
      <c r="O29" s="402"/>
      <c r="P29" s="402"/>
      <c r="Q29" s="403"/>
      <c r="R29" s="402"/>
      <c r="S29" s="402"/>
      <c r="T29" s="402"/>
      <c r="U29" s="402"/>
      <c r="V29" s="404"/>
    </row>
    <row r="30" spans="1:22" ht="17.25" customHeight="1">
      <c r="A30" s="1619"/>
      <c r="B30" s="1607"/>
      <c r="C30" s="1599"/>
      <c r="D30" s="1608"/>
      <c r="E30" s="1608"/>
      <c r="F30" s="1609"/>
      <c r="G30" s="1609"/>
      <c r="H30" s="1598"/>
      <c r="I30" s="1599"/>
      <c r="J30" s="1600"/>
      <c r="K30" s="397"/>
      <c r="L30" s="398"/>
      <c r="M30" s="398"/>
      <c r="N30" s="398"/>
      <c r="O30" s="398"/>
      <c r="P30" s="398"/>
      <c r="Q30" s="399"/>
      <c r="R30" s="398"/>
      <c r="S30" s="398"/>
      <c r="T30" s="398"/>
      <c r="U30" s="398"/>
      <c r="V30" s="400"/>
    </row>
    <row r="31" spans="1:22" ht="17.25" customHeight="1">
      <c r="A31" s="1619"/>
      <c r="B31" s="1607"/>
      <c r="C31" s="1599"/>
      <c r="D31" s="1608"/>
      <c r="E31" s="1608"/>
      <c r="F31" s="1609"/>
      <c r="G31" s="1609"/>
      <c r="H31" s="1598"/>
      <c r="I31" s="1599"/>
      <c r="J31" s="1600"/>
      <c r="K31" s="397"/>
      <c r="L31" s="398"/>
      <c r="M31" s="398"/>
      <c r="N31" s="398"/>
      <c r="O31" s="398"/>
      <c r="P31" s="398"/>
      <c r="Q31" s="399"/>
      <c r="R31" s="398"/>
      <c r="S31" s="398"/>
      <c r="T31" s="398"/>
      <c r="U31" s="398"/>
      <c r="V31" s="400"/>
    </row>
    <row r="32" spans="1:22" ht="17.25" customHeight="1">
      <c r="A32" s="1619"/>
      <c r="B32" s="1607"/>
      <c r="C32" s="1599"/>
      <c r="D32" s="1608"/>
      <c r="E32" s="1608"/>
      <c r="F32" s="1609"/>
      <c r="G32" s="1609"/>
      <c r="H32" s="1598"/>
      <c r="I32" s="1599"/>
      <c r="J32" s="1600"/>
      <c r="K32" s="397"/>
      <c r="L32" s="398"/>
      <c r="M32" s="398"/>
      <c r="N32" s="398"/>
      <c r="O32" s="398"/>
      <c r="P32" s="398"/>
      <c r="Q32" s="399"/>
      <c r="R32" s="398"/>
      <c r="S32" s="398"/>
      <c r="T32" s="398"/>
      <c r="U32" s="398"/>
      <c r="V32" s="400"/>
    </row>
    <row r="33" spans="1:23" ht="17.25" customHeight="1">
      <c r="A33" s="1619"/>
      <c r="B33" s="1607"/>
      <c r="C33" s="1599"/>
      <c r="D33" s="1608"/>
      <c r="E33" s="1608"/>
      <c r="F33" s="1609"/>
      <c r="G33" s="1609"/>
      <c r="H33" s="1598"/>
      <c r="I33" s="1599"/>
      <c r="J33" s="1600"/>
      <c r="K33" s="397"/>
      <c r="L33" s="398"/>
      <c r="M33" s="398"/>
      <c r="N33" s="398"/>
      <c r="O33" s="398"/>
      <c r="P33" s="398"/>
      <c r="Q33" s="399"/>
      <c r="R33" s="398"/>
      <c r="S33" s="398"/>
      <c r="T33" s="398"/>
      <c r="U33" s="398"/>
      <c r="V33" s="400"/>
    </row>
    <row r="34" spans="1:23" ht="17.25" customHeight="1">
      <c r="A34" s="1619"/>
      <c r="B34" s="1607"/>
      <c r="C34" s="1599"/>
      <c r="D34" s="1608"/>
      <c r="E34" s="1608"/>
      <c r="F34" s="1609"/>
      <c r="G34" s="1609"/>
      <c r="H34" s="1598"/>
      <c r="I34" s="1599"/>
      <c r="J34" s="1600"/>
      <c r="K34" s="397"/>
      <c r="L34" s="398"/>
      <c r="M34" s="398"/>
      <c r="N34" s="398"/>
      <c r="O34" s="398"/>
      <c r="P34" s="398"/>
      <c r="Q34" s="399"/>
      <c r="R34" s="398"/>
      <c r="S34" s="398"/>
      <c r="T34" s="398"/>
      <c r="U34" s="398"/>
      <c r="V34" s="400"/>
    </row>
    <row r="35" spans="1:23" ht="17.25" customHeight="1" thickBot="1">
      <c r="A35" s="1619"/>
      <c r="B35" s="1607"/>
      <c r="C35" s="1599"/>
      <c r="D35" s="1608"/>
      <c r="E35" s="1608"/>
      <c r="F35" s="1609"/>
      <c r="G35" s="1609"/>
      <c r="H35" s="1598"/>
      <c r="I35" s="1599"/>
      <c r="J35" s="1600"/>
      <c r="K35" s="397"/>
      <c r="L35" s="398"/>
      <c r="M35" s="398"/>
      <c r="N35" s="398"/>
      <c r="O35" s="398"/>
      <c r="P35" s="398"/>
      <c r="Q35" s="399"/>
      <c r="R35" s="398"/>
      <c r="S35" s="398"/>
      <c r="T35" s="398"/>
      <c r="U35" s="398"/>
      <c r="V35" s="400"/>
    </row>
    <row r="36" spans="1:23" ht="17.25" customHeight="1" thickTop="1">
      <c r="A36" s="1619"/>
      <c r="B36" s="1589" t="s">
        <v>470</v>
      </c>
      <c r="C36" s="1590"/>
      <c r="D36" s="1593">
        <f>SUM(D28:D35)</f>
        <v>0</v>
      </c>
      <c r="E36" s="1593">
        <f>SUM(E28:E35)</f>
        <v>0</v>
      </c>
      <c r="F36" s="1567"/>
      <c r="G36" s="1567"/>
      <c r="H36" s="1567"/>
      <c r="I36" s="1567"/>
      <c r="J36" s="1567"/>
      <c r="K36" s="405">
        <f>K28+K30+K32+K34</f>
        <v>0</v>
      </c>
      <c r="L36" s="406">
        <f t="shared" ref="L36:V37" si="3">L28+L30+L32+L34</f>
        <v>0</v>
      </c>
      <c r="M36" s="406">
        <f t="shared" si="3"/>
        <v>0</v>
      </c>
      <c r="N36" s="406">
        <f t="shared" si="3"/>
        <v>0</v>
      </c>
      <c r="O36" s="406">
        <f t="shared" si="3"/>
        <v>0</v>
      </c>
      <c r="P36" s="406">
        <f t="shared" si="3"/>
        <v>0</v>
      </c>
      <c r="Q36" s="407">
        <f t="shared" si="3"/>
        <v>0</v>
      </c>
      <c r="R36" s="406">
        <f t="shared" si="3"/>
        <v>0</v>
      </c>
      <c r="S36" s="406">
        <f t="shared" si="3"/>
        <v>0</v>
      </c>
      <c r="T36" s="406">
        <f t="shared" si="3"/>
        <v>0</v>
      </c>
      <c r="U36" s="406">
        <f t="shared" si="3"/>
        <v>0</v>
      </c>
      <c r="V36" s="408">
        <f t="shared" si="3"/>
        <v>0</v>
      </c>
    </row>
    <row r="37" spans="1:23" ht="17.25" customHeight="1" thickBot="1">
      <c r="A37" s="1620"/>
      <c r="B37" s="1591"/>
      <c r="C37" s="1592"/>
      <c r="D37" s="1594"/>
      <c r="E37" s="1594"/>
      <c r="F37" s="1568"/>
      <c r="G37" s="1568"/>
      <c r="H37" s="1568"/>
      <c r="I37" s="1568"/>
      <c r="J37" s="1568"/>
      <c r="K37" s="409">
        <f>K29+K31+K33+K35</f>
        <v>0</v>
      </c>
      <c r="L37" s="410">
        <f t="shared" si="3"/>
        <v>0</v>
      </c>
      <c r="M37" s="410">
        <f t="shared" si="3"/>
        <v>0</v>
      </c>
      <c r="N37" s="410">
        <f t="shared" si="3"/>
        <v>0</v>
      </c>
      <c r="O37" s="410">
        <f t="shared" si="3"/>
        <v>0</v>
      </c>
      <c r="P37" s="410">
        <f t="shared" si="3"/>
        <v>0</v>
      </c>
      <c r="Q37" s="411">
        <f t="shared" si="3"/>
        <v>0</v>
      </c>
      <c r="R37" s="410">
        <f t="shared" si="3"/>
        <v>0</v>
      </c>
      <c r="S37" s="410">
        <f t="shared" si="3"/>
        <v>0</v>
      </c>
      <c r="T37" s="410">
        <f t="shared" si="3"/>
        <v>0</v>
      </c>
      <c r="U37" s="410">
        <f t="shared" si="3"/>
        <v>0</v>
      </c>
      <c r="V37" s="412">
        <f t="shared" si="3"/>
        <v>0</v>
      </c>
    </row>
    <row r="38" spans="1:23" ht="17.25" customHeight="1" thickTop="1">
      <c r="A38" s="1595" t="s">
        <v>471</v>
      </c>
      <c r="B38" s="1616"/>
      <c r="C38" s="1614"/>
      <c r="D38" s="1617"/>
      <c r="E38" s="1617"/>
      <c r="F38" s="1612"/>
      <c r="G38" s="1612"/>
      <c r="H38" s="1613"/>
      <c r="I38" s="1614"/>
      <c r="J38" s="1615"/>
      <c r="K38" s="393"/>
      <c r="L38" s="394"/>
      <c r="M38" s="394"/>
      <c r="N38" s="394"/>
      <c r="O38" s="394"/>
      <c r="P38" s="394"/>
      <c r="Q38" s="395"/>
      <c r="R38" s="394"/>
      <c r="S38" s="394"/>
      <c r="T38" s="394"/>
      <c r="U38" s="394"/>
      <c r="V38" s="396"/>
    </row>
    <row r="39" spans="1:23" ht="17.25" customHeight="1">
      <c r="A39" s="1596"/>
      <c r="B39" s="1610"/>
      <c r="C39" s="1585"/>
      <c r="D39" s="1601"/>
      <c r="E39" s="1601"/>
      <c r="F39" s="1603"/>
      <c r="G39" s="1603"/>
      <c r="H39" s="1605"/>
      <c r="I39" s="1585"/>
      <c r="J39" s="1587"/>
      <c r="K39" s="397"/>
      <c r="L39" s="398"/>
      <c r="M39" s="398"/>
      <c r="N39" s="398"/>
      <c r="O39" s="398"/>
      <c r="P39" s="398"/>
      <c r="Q39" s="399"/>
      <c r="R39" s="398"/>
      <c r="S39" s="398"/>
      <c r="T39" s="398"/>
      <c r="U39" s="398"/>
      <c r="V39" s="400"/>
    </row>
    <row r="40" spans="1:23" ht="17.25" customHeight="1">
      <c r="A40" s="1596"/>
      <c r="B40" s="1607"/>
      <c r="C40" s="1599"/>
      <c r="D40" s="1608"/>
      <c r="E40" s="1608"/>
      <c r="F40" s="1609"/>
      <c r="G40" s="1609"/>
      <c r="H40" s="1598"/>
      <c r="I40" s="1599"/>
      <c r="J40" s="1600"/>
      <c r="K40" s="397"/>
      <c r="L40" s="398"/>
      <c r="M40" s="398"/>
      <c r="N40" s="398"/>
      <c r="O40" s="398"/>
      <c r="P40" s="398"/>
      <c r="Q40" s="399"/>
      <c r="R40" s="398"/>
      <c r="S40" s="398"/>
      <c r="T40" s="398"/>
      <c r="U40" s="398"/>
      <c r="V40" s="400"/>
    </row>
    <row r="41" spans="1:23" ht="17.25" customHeight="1">
      <c r="A41" s="1596"/>
      <c r="B41" s="1607"/>
      <c r="C41" s="1599"/>
      <c r="D41" s="1608"/>
      <c r="E41" s="1608"/>
      <c r="F41" s="1609"/>
      <c r="G41" s="1609"/>
      <c r="H41" s="1598"/>
      <c r="I41" s="1599"/>
      <c r="J41" s="1600"/>
      <c r="K41" s="397"/>
      <c r="L41" s="398"/>
      <c r="M41" s="398"/>
      <c r="N41" s="398"/>
      <c r="O41" s="398"/>
      <c r="P41" s="398"/>
      <c r="Q41" s="399"/>
      <c r="R41" s="398"/>
      <c r="S41" s="398"/>
      <c r="T41" s="398"/>
      <c r="U41" s="398"/>
      <c r="V41" s="400"/>
    </row>
    <row r="42" spans="1:23" ht="17.25" customHeight="1">
      <c r="A42" s="1596"/>
      <c r="B42" s="1610"/>
      <c r="C42" s="1585"/>
      <c r="D42" s="1601"/>
      <c r="E42" s="1601"/>
      <c r="F42" s="1603"/>
      <c r="G42" s="1603"/>
      <c r="H42" s="1605"/>
      <c r="I42" s="1585"/>
      <c r="J42" s="1587"/>
      <c r="K42" s="397"/>
      <c r="L42" s="398"/>
      <c r="M42" s="398"/>
      <c r="N42" s="398"/>
      <c r="O42" s="398"/>
      <c r="P42" s="398"/>
      <c r="Q42" s="399"/>
      <c r="R42" s="398"/>
      <c r="S42" s="398"/>
      <c r="T42" s="398"/>
      <c r="U42" s="398"/>
      <c r="V42" s="400"/>
    </row>
    <row r="43" spans="1:23" ht="17.25" customHeight="1" thickBot="1">
      <c r="A43" s="1596"/>
      <c r="B43" s="1611"/>
      <c r="C43" s="1586"/>
      <c r="D43" s="1602"/>
      <c r="E43" s="1602"/>
      <c r="F43" s="1604"/>
      <c r="G43" s="1604"/>
      <c r="H43" s="1606"/>
      <c r="I43" s="1586"/>
      <c r="J43" s="1588"/>
      <c r="K43" s="397"/>
      <c r="L43" s="398"/>
      <c r="M43" s="398"/>
      <c r="N43" s="398"/>
      <c r="O43" s="398"/>
      <c r="P43" s="398"/>
      <c r="Q43" s="399"/>
      <c r="R43" s="398"/>
      <c r="S43" s="398"/>
      <c r="T43" s="398"/>
      <c r="U43" s="398"/>
      <c r="V43" s="400"/>
    </row>
    <row r="44" spans="1:23" ht="17.25" customHeight="1" thickTop="1">
      <c r="A44" s="1596"/>
      <c r="B44" s="1589" t="s">
        <v>472</v>
      </c>
      <c r="C44" s="1590"/>
      <c r="D44" s="1593">
        <f>SUM(D38:D43)</f>
        <v>0</v>
      </c>
      <c r="E44" s="1593">
        <f>SUM(E38:E43)</f>
        <v>0</v>
      </c>
      <c r="F44" s="1567"/>
      <c r="G44" s="1567"/>
      <c r="H44" s="1567"/>
      <c r="I44" s="1567"/>
      <c r="J44" s="1567"/>
      <c r="K44" s="405">
        <f>K38+K40+K42</f>
        <v>0</v>
      </c>
      <c r="L44" s="406">
        <f t="shared" ref="L44:V44" si="4">L38+L40+L42</f>
        <v>0</v>
      </c>
      <c r="M44" s="406">
        <f t="shared" si="4"/>
        <v>0</v>
      </c>
      <c r="N44" s="406">
        <f t="shared" si="4"/>
        <v>0</v>
      </c>
      <c r="O44" s="406">
        <f t="shared" si="4"/>
        <v>0</v>
      </c>
      <c r="P44" s="406">
        <f t="shared" si="4"/>
        <v>0</v>
      </c>
      <c r="Q44" s="407">
        <f t="shared" si="4"/>
        <v>0</v>
      </c>
      <c r="R44" s="406">
        <f t="shared" si="4"/>
        <v>0</v>
      </c>
      <c r="S44" s="406">
        <f t="shared" si="4"/>
        <v>0</v>
      </c>
      <c r="T44" s="406">
        <f t="shared" si="4"/>
        <v>0</v>
      </c>
      <c r="U44" s="406">
        <f t="shared" si="4"/>
        <v>0</v>
      </c>
      <c r="V44" s="408">
        <f t="shared" si="4"/>
        <v>0</v>
      </c>
    </row>
    <row r="45" spans="1:23" ht="17.25" customHeight="1" thickBot="1">
      <c r="A45" s="1597"/>
      <c r="B45" s="1591"/>
      <c r="C45" s="1592"/>
      <c r="D45" s="1594"/>
      <c r="E45" s="1594"/>
      <c r="F45" s="1568"/>
      <c r="G45" s="1568"/>
      <c r="H45" s="1568"/>
      <c r="I45" s="1568"/>
      <c r="J45" s="1568"/>
      <c r="K45" s="531">
        <f>+K39+K41+K43</f>
        <v>0</v>
      </c>
      <c r="L45" s="532">
        <f t="shared" ref="L45:V45" si="5">+L39+L41+L43</f>
        <v>0</v>
      </c>
      <c r="M45" s="532">
        <f t="shared" si="5"/>
        <v>0</v>
      </c>
      <c r="N45" s="532">
        <f t="shared" si="5"/>
        <v>0</v>
      </c>
      <c r="O45" s="532">
        <f t="shared" si="5"/>
        <v>0</v>
      </c>
      <c r="P45" s="532">
        <f t="shared" si="5"/>
        <v>0</v>
      </c>
      <c r="Q45" s="533">
        <f t="shared" si="5"/>
        <v>0</v>
      </c>
      <c r="R45" s="532">
        <f t="shared" si="5"/>
        <v>0</v>
      </c>
      <c r="S45" s="532">
        <f t="shared" si="5"/>
        <v>0</v>
      </c>
      <c r="T45" s="532">
        <f t="shared" si="5"/>
        <v>0</v>
      </c>
      <c r="U45" s="532">
        <f t="shared" si="5"/>
        <v>0</v>
      </c>
      <c r="V45" s="534">
        <f t="shared" si="5"/>
        <v>0</v>
      </c>
    </row>
    <row r="46" spans="1:23" ht="17.25" customHeight="1" thickTop="1">
      <c r="A46" s="1573" t="s">
        <v>473</v>
      </c>
      <c r="B46" s="1574"/>
      <c r="C46" s="1575"/>
      <c r="D46" s="1579">
        <f>D26+D36+D44</f>
        <v>0</v>
      </c>
      <c r="E46" s="1579">
        <f>E26+E36+E44</f>
        <v>0</v>
      </c>
      <c r="F46" s="1581"/>
      <c r="G46" s="1581"/>
      <c r="H46" s="1583"/>
      <c r="I46" s="1569"/>
      <c r="J46" s="1571"/>
      <c r="K46" s="413">
        <f>K26+K36+K44</f>
        <v>0</v>
      </c>
      <c r="L46" s="406">
        <f t="shared" ref="L46:V47" si="6">L26+L36+L44</f>
        <v>0</v>
      </c>
      <c r="M46" s="406">
        <f t="shared" si="6"/>
        <v>0</v>
      </c>
      <c r="N46" s="406">
        <f t="shared" si="6"/>
        <v>0</v>
      </c>
      <c r="O46" s="406">
        <f t="shared" si="6"/>
        <v>0</v>
      </c>
      <c r="P46" s="406">
        <f t="shared" si="6"/>
        <v>0</v>
      </c>
      <c r="Q46" s="414">
        <f t="shared" si="6"/>
        <v>0</v>
      </c>
      <c r="R46" s="415">
        <f t="shared" si="6"/>
        <v>0</v>
      </c>
      <c r="S46" s="406">
        <f t="shared" si="6"/>
        <v>0</v>
      </c>
      <c r="T46" s="406">
        <f t="shared" si="6"/>
        <v>0</v>
      </c>
      <c r="U46" s="406">
        <f t="shared" si="6"/>
        <v>0</v>
      </c>
      <c r="V46" s="408">
        <f t="shared" si="6"/>
        <v>0</v>
      </c>
    </row>
    <row r="47" spans="1:23" ht="17.25" customHeight="1" thickBot="1">
      <c r="A47" s="1576"/>
      <c r="B47" s="1577"/>
      <c r="C47" s="1578"/>
      <c r="D47" s="1580"/>
      <c r="E47" s="1580"/>
      <c r="F47" s="1582"/>
      <c r="G47" s="1582"/>
      <c r="H47" s="1584"/>
      <c r="I47" s="1570"/>
      <c r="J47" s="1572"/>
      <c r="K47" s="416">
        <f>K27+K37+K45</f>
        <v>0</v>
      </c>
      <c r="L47" s="417">
        <f t="shared" si="6"/>
        <v>0</v>
      </c>
      <c r="M47" s="417">
        <f t="shared" si="6"/>
        <v>0</v>
      </c>
      <c r="N47" s="417">
        <f t="shared" si="6"/>
        <v>0</v>
      </c>
      <c r="O47" s="417">
        <f t="shared" si="6"/>
        <v>0</v>
      </c>
      <c r="P47" s="417">
        <f t="shared" si="6"/>
        <v>0</v>
      </c>
      <c r="Q47" s="418">
        <f t="shared" si="6"/>
        <v>0</v>
      </c>
      <c r="R47" s="419">
        <f t="shared" si="6"/>
        <v>0</v>
      </c>
      <c r="S47" s="417">
        <f t="shared" si="6"/>
        <v>0</v>
      </c>
      <c r="T47" s="417">
        <f t="shared" si="6"/>
        <v>0</v>
      </c>
      <c r="U47" s="417">
        <f t="shared" si="6"/>
        <v>0</v>
      </c>
      <c r="V47" s="420">
        <f t="shared" si="6"/>
        <v>0</v>
      </c>
      <c r="W47" s="535"/>
    </row>
    <row r="48" spans="1:23" ht="9" customHeight="1"/>
    <row r="49" spans="1:22" hidden="1">
      <c r="K49" s="536"/>
      <c r="L49" s="536"/>
      <c r="M49" s="536"/>
      <c r="N49" s="536"/>
      <c r="O49" s="536"/>
      <c r="P49" s="536"/>
      <c r="Q49" s="537">
        <v>0</v>
      </c>
      <c r="R49" s="536"/>
      <c r="S49" s="536"/>
      <c r="T49" s="536">
        <v>12</v>
      </c>
      <c r="U49" s="536"/>
      <c r="V49" s="536"/>
    </row>
    <row r="50" spans="1:22" hidden="1">
      <c r="K50" s="536"/>
      <c r="L50" s="536"/>
      <c r="M50" s="536"/>
      <c r="N50" s="536"/>
      <c r="O50" s="536"/>
      <c r="P50" s="536"/>
      <c r="Q50" s="537">
        <v>0</v>
      </c>
      <c r="R50" s="536"/>
      <c r="S50" s="536"/>
      <c r="T50" s="536">
        <v>12</v>
      </c>
      <c r="U50" s="536"/>
      <c r="V50" s="536"/>
    </row>
    <row r="51" spans="1:22" hidden="1">
      <c r="K51" s="536"/>
      <c r="L51" s="536"/>
      <c r="M51" s="536"/>
      <c r="N51" s="536"/>
      <c r="O51" s="536"/>
      <c r="P51" s="536"/>
      <c r="Q51" s="537">
        <v>0</v>
      </c>
      <c r="R51" s="536"/>
      <c r="S51" s="536"/>
      <c r="T51" s="536">
        <v>12</v>
      </c>
      <c r="U51" s="536"/>
      <c r="V51" s="536"/>
    </row>
    <row r="52" spans="1:22">
      <c r="A52" s="383" t="s">
        <v>898</v>
      </c>
    </row>
  </sheetData>
  <sheetProtection selectLockedCells="1"/>
  <mergeCells count="179">
    <mergeCell ref="U11:V11"/>
    <mergeCell ref="C12:C13"/>
    <mergeCell ref="D12:D13"/>
    <mergeCell ref="E12:E13"/>
    <mergeCell ref="F12:F13"/>
    <mergeCell ref="G12:G13"/>
    <mergeCell ref="H12:H13"/>
    <mergeCell ref="I12:I13"/>
    <mergeCell ref="D11:E11"/>
    <mergeCell ref="F11:G11"/>
    <mergeCell ref="H11:J11"/>
    <mergeCell ref="K11:N11"/>
    <mergeCell ref="J12:J13"/>
    <mergeCell ref="L12:L13"/>
    <mergeCell ref="M12:M13"/>
    <mergeCell ref="T12:T13"/>
    <mergeCell ref="U12:U13"/>
    <mergeCell ref="V12:V13"/>
    <mergeCell ref="P12:P13"/>
    <mergeCell ref="S12:S13"/>
    <mergeCell ref="R12:R13"/>
    <mergeCell ref="O11:P11"/>
    <mergeCell ref="Q11:T11"/>
    <mergeCell ref="O12:O13"/>
    <mergeCell ref="A11:A13"/>
    <mergeCell ref="B11:B13"/>
    <mergeCell ref="H14:H15"/>
    <mergeCell ref="I14:I15"/>
    <mergeCell ref="J14:J15"/>
    <mergeCell ref="B16:B17"/>
    <mergeCell ref="C16:C17"/>
    <mergeCell ref="D16:D17"/>
    <mergeCell ref="E16:E17"/>
    <mergeCell ref="F16:F17"/>
    <mergeCell ref="G16:G17"/>
    <mergeCell ref="H16:H17"/>
    <mergeCell ref="I16:I17"/>
    <mergeCell ref="J16:J17"/>
    <mergeCell ref="A14:A27"/>
    <mergeCell ref="B14:B15"/>
    <mergeCell ref="G20:G21"/>
    <mergeCell ref="C18:C19"/>
    <mergeCell ref="D14:D15"/>
    <mergeCell ref="E14:E15"/>
    <mergeCell ref="F14:F15"/>
    <mergeCell ref="G14:G15"/>
    <mergeCell ref="E20:E21"/>
    <mergeCell ref="F20:F21"/>
    <mergeCell ref="B18:B19"/>
    <mergeCell ref="N12:N13"/>
    <mergeCell ref="D18:D19"/>
    <mergeCell ref="E18:E19"/>
    <mergeCell ref="F18:F19"/>
    <mergeCell ref="G18:G19"/>
    <mergeCell ref="H18:H19"/>
    <mergeCell ref="I18:I19"/>
    <mergeCell ref="J18:J19"/>
    <mergeCell ref="C14:C15"/>
    <mergeCell ref="H20:H21"/>
    <mergeCell ref="I20:I21"/>
    <mergeCell ref="J20:J21"/>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B20:B21"/>
    <mergeCell ref="C20:C21"/>
    <mergeCell ref="D20:D21"/>
    <mergeCell ref="A28:A37"/>
    <mergeCell ref="B28:B29"/>
    <mergeCell ref="C28:C29"/>
    <mergeCell ref="D28:D29"/>
    <mergeCell ref="E28:E29"/>
    <mergeCell ref="F28:F29"/>
    <mergeCell ref="I24:I25"/>
    <mergeCell ref="J24:J25"/>
    <mergeCell ref="B26:C27"/>
    <mergeCell ref="D26:D27"/>
    <mergeCell ref="E26:E27"/>
    <mergeCell ref="F26:F27"/>
    <mergeCell ref="G26:G27"/>
    <mergeCell ref="H26:H27"/>
    <mergeCell ref="I26:I27"/>
    <mergeCell ref="J26:J27"/>
    <mergeCell ref="G28:G29"/>
    <mergeCell ref="H28:H29"/>
    <mergeCell ref="I28:I29"/>
    <mergeCell ref="J28:J29"/>
    <mergeCell ref="B30:B31"/>
    <mergeCell ref="C30:C31"/>
    <mergeCell ref="D30:D31"/>
    <mergeCell ref="E30:E31"/>
    <mergeCell ref="F30:F31"/>
    <mergeCell ref="G30:G31"/>
    <mergeCell ref="H30:H31"/>
    <mergeCell ref="I30:I31"/>
    <mergeCell ref="J30:J31"/>
    <mergeCell ref="B32:B33"/>
    <mergeCell ref="C32:C33"/>
    <mergeCell ref="D32:D33"/>
    <mergeCell ref="E32:E33"/>
    <mergeCell ref="F32:F33"/>
    <mergeCell ref="G32:G33"/>
    <mergeCell ref="H32:H33"/>
    <mergeCell ref="I32:I33"/>
    <mergeCell ref="J32:J33"/>
    <mergeCell ref="I36:I37"/>
    <mergeCell ref="J36:J37"/>
    <mergeCell ref="G38:G39"/>
    <mergeCell ref="H38:H39"/>
    <mergeCell ref="I38:I39"/>
    <mergeCell ref="J38:J39"/>
    <mergeCell ref="B34:B35"/>
    <mergeCell ref="C34:C35"/>
    <mergeCell ref="D34:D35"/>
    <mergeCell ref="E34:E35"/>
    <mergeCell ref="F34:F35"/>
    <mergeCell ref="G34:G35"/>
    <mergeCell ref="H34:H35"/>
    <mergeCell ref="I34:I35"/>
    <mergeCell ref="J34:J35"/>
    <mergeCell ref="B38:B39"/>
    <mergeCell ref="C38:C39"/>
    <mergeCell ref="D38:D39"/>
    <mergeCell ref="E38:E39"/>
    <mergeCell ref="F38:F39"/>
    <mergeCell ref="B36:C37"/>
    <mergeCell ref="D36:D37"/>
    <mergeCell ref="E36:E37"/>
    <mergeCell ref="F36:F37"/>
    <mergeCell ref="D42:D43"/>
    <mergeCell ref="E42:E43"/>
    <mergeCell ref="F42:F43"/>
    <mergeCell ref="G42:G43"/>
    <mergeCell ref="H42:H43"/>
    <mergeCell ref="B40:B41"/>
    <mergeCell ref="C40:C41"/>
    <mergeCell ref="D40:D41"/>
    <mergeCell ref="E40:E41"/>
    <mergeCell ref="F40:F41"/>
    <mergeCell ref="G40:G41"/>
    <mergeCell ref="B42:B43"/>
    <mergeCell ref="C42:C43"/>
    <mergeCell ref="G36:G37"/>
    <mergeCell ref="H36:H37"/>
    <mergeCell ref="I46:I47"/>
    <mergeCell ref="J46:J47"/>
    <mergeCell ref="A46:C47"/>
    <mergeCell ref="D46:D47"/>
    <mergeCell ref="E46:E47"/>
    <mergeCell ref="F46:F47"/>
    <mergeCell ref="G46:G47"/>
    <mergeCell ref="H46:H47"/>
    <mergeCell ref="I42:I43"/>
    <mergeCell ref="J42:J43"/>
    <mergeCell ref="B44:C45"/>
    <mergeCell ref="D44:D45"/>
    <mergeCell ref="E44:E45"/>
    <mergeCell ref="F44:F45"/>
    <mergeCell ref="G44:G45"/>
    <mergeCell ref="H44:H45"/>
    <mergeCell ref="I44:I45"/>
    <mergeCell ref="J44:J45"/>
    <mergeCell ref="A38:A45"/>
    <mergeCell ref="H40:H41"/>
    <mergeCell ref="I40:I41"/>
    <mergeCell ref="J40:J41"/>
  </mergeCells>
  <phoneticPr fontId="2"/>
  <dataValidations count="2">
    <dataValidation imeMode="hiragana" allowBlank="1" showInputMessage="1" showErrorMessage="1" sqref="B22 F42:G42 B42 J42 F40:G40 F38:G38 B38 J38 F32:G32 B32 F34:G34 F30:G30 B30 J30 F28:G28 B28 J28 F24:G24 B24 J22 F20:G20 B20 J20 F18:G18 B18 J18 F16:G16 B16 J16 J14 F14:G14 F22:G22 B14 J24 J32 B34 B40 J40 J34"/>
    <dataValidation imeMode="halfAlpha" allowBlank="1" showInputMessage="1" showErrorMessage="1" sqref="D36:E36 K14:V47 C42:E42 H40:I40 C40:E40 C14:E14 H34:I34 C38:E38 H38:I38 C34:E34 C32:E32 H32:I32 C30:E30 H30:I30 C28:E28 H28:I28 H42:I42 C24:E24 H24:I24 H22:I22 C22:E22 C20:E20 H20:I20 C18:E18 H18:I18 C16:E16 H16:I16 H14:I14 D26:E26 D44:E44 D46:E46"/>
  </dataValidations>
  <printOptions horizontalCentered="1"/>
  <pageMargins left="0.55118110236220474" right="0.19685039370078741" top="0.59055118110236227" bottom="0.19685039370078741" header="0.19685039370078741" footer="0"/>
  <pageSetup paperSize="9" scale="7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34"/>
  <sheetViews>
    <sheetView workbookViewId="0">
      <selection activeCell="B20" sqref="B20"/>
    </sheetView>
  </sheetViews>
  <sheetFormatPr defaultRowHeight="13.5"/>
  <cols>
    <col min="1" max="1" width="12.625" bestFit="1" customWidth="1"/>
    <col min="2" max="2" width="24.75" bestFit="1" customWidth="1"/>
    <col min="3" max="3" width="93.875" customWidth="1"/>
  </cols>
  <sheetData>
    <row r="1" spans="1:3" ht="21.75" customHeight="1" thickBot="1">
      <c r="A1" s="278" t="s">
        <v>391</v>
      </c>
      <c r="B1" s="279" t="s">
        <v>392</v>
      </c>
      <c r="C1" s="280" t="s">
        <v>393</v>
      </c>
    </row>
    <row r="2" spans="1:3" ht="21.75" customHeight="1">
      <c r="A2" s="281" t="s">
        <v>394</v>
      </c>
      <c r="B2" s="281"/>
      <c r="C2" s="281" t="s">
        <v>697</v>
      </c>
    </row>
    <row r="3" spans="1:3" ht="21.75" customHeight="1">
      <c r="A3" s="282"/>
      <c r="B3" s="282"/>
      <c r="C3" s="282"/>
    </row>
    <row r="4" spans="1:3" ht="21.75" customHeight="1">
      <c r="A4" s="283" t="s">
        <v>395</v>
      </c>
      <c r="B4" s="282" t="s">
        <v>72</v>
      </c>
      <c r="C4" s="283" t="s">
        <v>893</v>
      </c>
    </row>
    <row r="5" spans="1:3" ht="21.75" customHeight="1">
      <c r="A5" s="283"/>
      <c r="B5" s="283" t="s">
        <v>627</v>
      </c>
      <c r="C5" s="282" t="s">
        <v>698</v>
      </c>
    </row>
    <row r="6" spans="1:3" ht="21.75" customHeight="1">
      <c r="A6" s="836"/>
      <c r="B6" s="837"/>
      <c r="C6" s="838"/>
    </row>
    <row r="7" spans="1:3" ht="21.75" customHeight="1">
      <c r="A7" s="282" t="s">
        <v>396</v>
      </c>
      <c r="B7" s="282"/>
      <c r="C7" s="282"/>
    </row>
    <row r="8" spans="1:3" ht="21.75" customHeight="1">
      <c r="A8" s="285" t="s">
        <v>95</v>
      </c>
      <c r="B8" s="282"/>
      <c r="C8" s="283"/>
    </row>
    <row r="9" spans="1:3" ht="21.75" customHeight="1">
      <c r="A9" s="285" t="s">
        <v>476</v>
      </c>
      <c r="B9" s="282" t="s">
        <v>397</v>
      </c>
      <c r="C9" s="283" t="s">
        <v>699</v>
      </c>
    </row>
    <row r="10" spans="1:3" ht="21.75" customHeight="1">
      <c r="A10" s="836"/>
      <c r="B10" s="837"/>
      <c r="C10" s="838"/>
    </row>
    <row r="11" spans="1:3" ht="29.25" customHeight="1">
      <c r="A11" s="282" t="s">
        <v>628</v>
      </c>
      <c r="B11" s="282"/>
      <c r="C11" s="284"/>
    </row>
    <row r="12" spans="1:3" ht="21.75" customHeight="1">
      <c r="A12" s="285" t="s">
        <v>95</v>
      </c>
      <c r="B12" s="282"/>
      <c r="C12" s="282"/>
    </row>
    <row r="13" spans="1:3" ht="37.5" customHeight="1">
      <c r="A13" s="285" t="s">
        <v>35</v>
      </c>
      <c r="B13" s="284" t="s">
        <v>629</v>
      </c>
      <c r="C13" s="284" t="s">
        <v>700</v>
      </c>
    </row>
    <row r="14" spans="1:3" ht="42.75" customHeight="1">
      <c r="A14" s="285" t="s">
        <v>630</v>
      </c>
      <c r="B14" s="282" t="s">
        <v>264</v>
      </c>
      <c r="C14" s="689" t="s">
        <v>701</v>
      </c>
    </row>
    <row r="15" spans="1:3" ht="60.75" customHeight="1">
      <c r="A15" s="285" t="s">
        <v>605</v>
      </c>
      <c r="B15" s="282" t="s">
        <v>650</v>
      </c>
      <c r="C15" s="284" t="s">
        <v>702</v>
      </c>
    </row>
    <row r="16" spans="1:3" ht="43.5" customHeight="1">
      <c r="A16" s="285" t="s">
        <v>606</v>
      </c>
      <c r="B16" s="282" t="s">
        <v>491</v>
      </c>
      <c r="C16" s="284" t="s">
        <v>703</v>
      </c>
    </row>
    <row r="17" spans="1:3">
      <c r="A17" s="282"/>
      <c r="B17" s="282"/>
      <c r="C17" s="282"/>
    </row>
    <row r="18" spans="1:3" ht="21.75" customHeight="1">
      <c r="A18" s="282" t="s">
        <v>562</v>
      </c>
      <c r="B18" s="282"/>
      <c r="C18" s="283"/>
    </row>
    <row r="19" spans="1:3" ht="45" customHeight="1">
      <c r="A19" s="282"/>
      <c r="B19" s="284" t="s">
        <v>582</v>
      </c>
      <c r="C19" s="283" t="s">
        <v>631</v>
      </c>
    </row>
    <row r="20" spans="1:3" ht="16.5" customHeight="1">
      <c r="A20" s="282"/>
      <c r="B20" s="282"/>
      <c r="C20" s="282"/>
    </row>
    <row r="21" spans="1:3" ht="36" customHeight="1">
      <c r="A21" s="282" t="s">
        <v>398</v>
      </c>
      <c r="B21" s="538" t="s">
        <v>632</v>
      </c>
      <c r="C21" s="539" t="s">
        <v>892</v>
      </c>
    </row>
    <row r="22" spans="1:3" ht="26.25" customHeight="1">
      <c r="A22" s="282"/>
      <c r="B22" s="282" t="s">
        <v>399</v>
      </c>
      <c r="C22" s="282" t="s">
        <v>400</v>
      </c>
    </row>
    <row r="23" spans="1:3" ht="26.25" customHeight="1">
      <c r="A23" s="282"/>
      <c r="B23" s="282"/>
      <c r="C23" s="283" t="s">
        <v>704</v>
      </c>
    </row>
    <row r="24" spans="1:3" ht="14.25">
      <c r="A24" s="286"/>
      <c r="B24" s="287"/>
      <c r="C24" s="287"/>
    </row>
    <row r="25" spans="1:3" ht="14.25">
      <c r="A25" s="286"/>
      <c r="B25" s="287"/>
      <c r="C25" s="287"/>
    </row>
    <row r="26" spans="1:3" ht="14.25">
      <c r="A26" s="286"/>
      <c r="B26" s="287"/>
      <c r="C26" s="287"/>
    </row>
    <row r="27" spans="1:3">
      <c r="B27" s="287"/>
      <c r="C27" s="287"/>
    </row>
    <row r="28" spans="1:3">
      <c r="B28" s="287"/>
      <c r="C28" s="287"/>
    </row>
    <row r="29" spans="1:3">
      <c r="B29" s="287"/>
    </row>
    <row r="30" spans="1:3">
      <c r="B30" s="287"/>
    </row>
    <row r="31" spans="1:3">
      <c r="B31" s="287"/>
    </row>
    <row r="32" spans="1:3">
      <c r="B32" s="287"/>
    </row>
    <row r="33" spans="2:2">
      <c r="B33" s="287"/>
    </row>
    <row r="34" spans="2:2">
      <c r="B34" s="287"/>
    </row>
  </sheetData>
  <mergeCells count="2">
    <mergeCell ref="A6:C6"/>
    <mergeCell ref="A10:C10"/>
  </mergeCells>
  <phoneticPr fontId="2"/>
  <pageMargins left="0.31496062992125984" right="0.23622047244094491" top="0.74803149606299213" bottom="0.74803149606299213" header="0.31496062992125984" footer="0.31496062992125984"/>
  <pageSetup paperSize="9" scale="75" orientation="portrait" r:id="rId1"/>
  <rowBreaks count="1" manualBreakCount="1">
    <brk id="10" max="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I13" sqref="I13"/>
    </sheetView>
  </sheetViews>
  <sheetFormatPr defaultRowHeight="13.5"/>
  <cols>
    <col min="1" max="1" width="39.125" bestFit="1" customWidth="1"/>
  </cols>
  <sheetData>
    <row r="2" spans="1:3">
      <c r="A2" t="s">
        <v>654</v>
      </c>
      <c r="B2" s="826">
        <v>496000</v>
      </c>
      <c r="C2">
        <f>'1-1施設と法人'!$H$17</f>
        <v>0</v>
      </c>
    </row>
    <row r="3" spans="1:3">
      <c r="A3" t="s">
        <v>565</v>
      </c>
      <c r="B3" s="826">
        <v>496000</v>
      </c>
      <c r="C3">
        <f>'1-1施設と法人'!$H$17</f>
        <v>0</v>
      </c>
    </row>
    <row r="4" spans="1:3">
      <c r="A4" t="s">
        <v>589</v>
      </c>
      <c r="B4" s="826">
        <v>496000</v>
      </c>
      <c r="C4">
        <f>'1-1施設と法人'!$H$17</f>
        <v>0</v>
      </c>
    </row>
    <row r="5" spans="1:3">
      <c r="A5" t="s">
        <v>566</v>
      </c>
      <c r="B5" s="826">
        <v>496000</v>
      </c>
      <c r="C5">
        <f>'1-1施設と法人'!$H$17</f>
        <v>0</v>
      </c>
    </row>
    <row r="6" spans="1:3">
      <c r="A6" t="s">
        <v>590</v>
      </c>
      <c r="B6" s="826">
        <v>496000</v>
      </c>
      <c r="C6">
        <f>'1-1施設と法人'!$H$17</f>
        <v>0</v>
      </c>
    </row>
    <row r="7" spans="1:3">
      <c r="A7" t="s">
        <v>571</v>
      </c>
      <c r="B7" s="826">
        <v>496000</v>
      </c>
      <c r="C7">
        <f>'1-1施設と法人'!$H$17</f>
        <v>0</v>
      </c>
    </row>
    <row r="8" spans="1:3">
      <c r="A8" t="s">
        <v>655</v>
      </c>
      <c r="B8" s="826">
        <v>496000</v>
      </c>
      <c r="C8">
        <f>'1-1施設と法人'!$H$17</f>
        <v>0</v>
      </c>
    </row>
    <row r="9" spans="1:3">
      <c r="A9" t="s">
        <v>595</v>
      </c>
      <c r="B9" s="826">
        <v>496000</v>
      </c>
      <c r="C9">
        <f>'1-1施設と法人'!$H$17</f>
        <v>0</v>
      </c>
    </row>
    <row r="10" spans="1:3">
      <c r="A10" t="s">
        <v>596</v>
      </c>
      <c r="B10" s="826">
        <v>496000</v>
      </c>
      <c r="C10">
        <f>'1-1施設と法人'!$H$17</f>
        <v>0</v>
      </c>
    </row>
    <row r="11" spans="1:3">
      <c r="A11" t="s">
        <v>597</v>
      </c>
      <c r="B11" s="826">
        <v>496000</v>
      </c>
      <c r="C11">
        <f>'1-1施設と法人'!$H$17</f>
        <v>0</v>
      </c>
    </row>
    <row r="12" spans="1:3">
      <c r="A12" t="s">
        <v>567</v>
      </c>
      <c r="B12" s="826">
        <v>496000</v>
      </c>
      <c r="C12">
        <f>'1-1施設と法人'!$H$17</f>
        <v>0</v>
      </c>
    </row>
    <row r="13" spans="1:3">
      <c r="A13" t="s">
        <v>568</v>
      </c>
      <c r="B13" s="826">
        <v>496000</v>
      </c>
      <c r="C13">
        <f>'1-1施設と法人'!$H$17</f>
        <v>0</v>
      </c>
    </row>
    <row r="14" spans="1:3">
      <c r="A14" t="s">
        <v>570</v>
      </c>
      <c r="B14" s="826">
        <v>496000</v>
      </c>
      <c r="C14">
        <f>'1-1施設と法人'!$H$17</f>
        <v>0</v>
      </c>
    </row>
    <row r="15" spans="1:3">
      <c r="A15" t="s">
        <v>598</v>
      </c>
      <c r="B15" s="826">
        <v>496000</v>
      </c>
      <c r="C15">
        <f>'1-1施設と法人'!$H$17</f>
        <v>0</v>
      </c>
    </row>
    <row r="16" spans="1:3">
      <c r="A16" t="s">
        <v>569</v>
      </c>
      <c r="B16" s="826">
        <v>8250000</v>
      </c>
      <c r="C16">
        <v>1</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P47"/>
  <sheetViews>
    <sheetView workbookViewId="0">
      <selection activeCell="B1" sqref="B1"/>
    </sheetView>
  </sheetViews>
  <sheetFormatPr defaultRowHeight="13.5"/>
  <cols>
    <col min="1" max="1" width="0.875" style="32" customWidth="1"/>
    <col min="2" max="4" width="9" style="32"/>
    <col min="5" max="5" width="11.625" style="32" customWidth="1"/>
    <col min="6" max="6" width="7.625" style="32" customWidth="1"/>
    <col min="7" max="7" width="2.625" style="32" customWidth="1"/>
    <col min="8" max="8" width="8.625" style="32" customWidth="1"/>
    <col min="9" max="9" width="2.625" style="32" customWidth="1"/>
    <col min="10" max="10" width="8.625" style="32" customWidth="1"/>
    <col min="11" max="11" width="2.625" style="32" customWidth="1"/>
    <col min="12" max="12" width="10.625" style="32" customWidth="1"/>
    <col min="13" max="13" width="0.875" style="32" customWidth="1"/>
    <col min="14" max="16384" width="9" style="32"/>
  </cols>
  <sheetData>
    <row r="1" spans="2:16" s="124" customFormat="1" ht="16.5" customHeight="1"/>
    <row r="2" spans="2:16" ht="16.5" customHeight="1">
      <c r="B2" s="839" t="s">
        <v>903</v>
      </c>
      <c r="C2" s="839"/>
      <c r="D2" s="839"/>
      <c r="E2" s="839"/>
      <c r="F2" s="839"/>
      <c r="G2" s="839"/>
      <c r="H2" s="839"/>
      <c r="I2" s="839"/>
      <c r="J2" s="839"/>
      <c r="K2" s="839"/>
      <c r="L2" s="839"/>
    </row>
    <row r="3" spans="2:16" ht="21" customHeight="1">
      <c r="B3" s="839"/>
      <c r="C3" s="839"/>
      <c r="D3" s="839"/>
      <c r="E3" s="839"/>
      <c r="F3" s="839"/>
      <c r="G3" s="839"/>
      <c r="H3" s="839"/>
      <c r="I3" s="839"/>
      <c r="J3" s="839"/>
      <c r="K3" s="839"/>
      <c r="L3" s="839"/>
    </row>
    <row r="4" spans="2:16" ht="12.75" customHeight="1">
      <c r="B4" s="619"/>
      <c r="C4" s="619"/>
      <c r="D4" s="619"/>
      <c r="E4" s="619"/>
      <c r="F4" s="619"/>
      <c r="G4" s="619"/>
      <c r="H4" s="619"/>
      <c r="I4" s="619"/>
      <c r="J4" s="619"/>
      <c r="K4" s="619"/>
      <c r="L4" s="619"/>
    </row>
    <row r="5" spans="2:16" ht="17.25" customHeight="1">
      <c r="F5" s="865" t="s">
        <v>441</v>
      </c>
      <c r="G5" s="865"/>
      <c r="H5" s="870" t="s">
        <v>642</v>
      </c>
      <c r="I5" s="870"/>
      <c r="J5" s="870"/>
    </row>
    <row r="6" spans="2:16" ht="17.25" customHeight="1">
      <c r="F6" s="866" t="s">
        <v>70</v>
      </c>
      <c r="G6" s="866"/>
      <c r="H6" s="887"/>
      <c r="I6" s="887"/>
      <c r="J6" s="887"/>
      <c r="K6" s="887"/>
      <c r="L6" s="887"/>
    </row>
    <row r="7" spans="2:16" ht="17.25" customHeight="1">
      <c r="F7" s="866" t="s">
        <v>71</v>
      </c>
      <c r="G7" s="866"/>
      <c r="H7" s="887"/>
      <c r="I7" s="887"/>
      <c r="J7" s="887"/>
      <c r="K7" s="887"/>
      <c r="L7" s="887"/>
    </row>
    <row r="8" spans="2:16" ht="17.25" customHeight="1">
      <c r="F8" s="866" t="s">
        <v>72</v>
      </c>
      <c r="G8" s="866"/>
      <c r="H8" s="644"/>
      <c r="I8" s="887"/>
      <c r="J8" s="887"/>
      <c r="K8" s="887"/>
      <c r="L8" s="887"/>
    </row>
    <row r="9" spans="2:16" ht="17.25" customHeight="1"/>
    <row r="10" spans="2:16" ht="17.25" customHeight="1">
      <c r="B10" s="32" t="s">
        <v>50</v>
      </c>
    </row>
    <row r="11" spans="2:16" ht="15" customHeight="1">
      <c r="B11" s="48" t="s">
        <v>86</v>
      </c>
      <c r="C11" s="880" t="s">
        <v>614</v>
      </c>
      <c r="D11" s="881"/>
      <c r="E11" s="882"/>
      <c r="F11" s="48" t="s">
        <v>93</v>
      </c>
      <c r="G11" s="49"/>
      <c r="H11" s="49"/>
      <c r="I11" s="49"/>
      <c r="J11" s="49"/>
      <c r="K11" s="49"/>
      <c r="L11" s="50"/>
      <c r="P11" s="376"/>
    </row>
    <row r="12" spans="2:16" ht="15" customHeight="1">
      <c r="B12" s="339"/>
      <c r="C12" s="883"/>
      <c r="D12" s="883"/>
      <c r="E12" s="884"/>
      <c r="F12" s="877" t="s">
        <v>599</v>
      </c>
      <c r="G12" s="878"/>
      <c r="H12" s="878"/>
      <c r="I12" s="878"/>
      <c r="J12" s="878"/>
      <c r="K12" s="878"/>
      <c r="L12" s="879"/>
    </row>
    <row r="13" spans="2:16" ht="15" customHeight="1">
      <c r="B13" s="40"/>
      <c r="C13" s="883"/>
      <c r="D13" s="883"/>
      <c r="E13" s="884"/>
      <c r="F13" s="877"/>
      <c r="G13" s="878"/>
      <c r="H13" s="878"/>
      <c r="I13" s="878"/>
      <c r="J13" s="878"/>
      <c r="K13" s="878"/>
      <c r="L13" s="879"/>
    </row>
    <row r="14" spans="2:16" ht="15" customHeight="1">
      <c r="B14" s="51"/>
      <c r="C14" s="885"/>
      <c r="D14" s="885"/>
      <c r="E14" s="886"/>
      <c r="F14" s="167"/>
      <c r="G14" s="165"/>
      <c r="H14" s="165"/>
      <c r="I14" s="165"/>
      <c r="J14" s="165"/>
      <c r="K14" s="165"/>
      <c r="L14" s="166"/>
    </row>
    <row r="15" spans="2:16" ht="17.25" customHeight="1">
      <c r="B15" s="48" t="s">
        <v>87</v>
      </c>
      <c r="C15" s="168"/>
      <c r="D15" s="168"/>
      <c r="E15" s="169"/>
      <c r="F15" s="170" t="s">
        <v>584</v>
      </c>
      <c r="G15" s="168"/>
      <c r="H15" s="544"/>
      <c r="I15" s="544"/>
      <c r="J15" s="544"/>
      <c r="K15" s="168"/>
      <c r="L15" s="169"/>
    </row>
    <row r="16" spans="2:16" ht="17.25" customHeight="1">
      <c r="B16" s="867"/>
      <c r="C16" s="868"/>
      <c r="D16" s="868"/>
      <c r="E16" s="869"/>
      <c r="F16" s="379"/>
      <c r="G16" s="162"/>
      <c r="H16" s="607" t="s">
        <v>613</v>
      </c>
      <c r="I16" s="162"/>
      <c r="J16" s="543" t="s">
        <v>583</v>
      </c>
      <c r="K16" s="162"/>
      <c r="L16" s="171"/>
    </row>
    <row r="17" spans="2:12" ht="17.25" customHeight="1">
      <c r="B17" s="867"/>
      <c r="C17" s="868"/>
      <c r="D17" s="868"/>
      <c r="E17" s="869"/>
      <c r="F17" s="382"/>
      <c r="G17" s="377"/>
      <c r="H17" s="847"/>
      <c r="I17" s="162"/>
      <c r="J17" s="847"/>
      <c r="K17" s="162"/>
      <c r="L17" s="426"/>
    </row>
    <row r="18" spans="2:12" ht="17.25" customHeight="1">
      <c r="B18" s="51"/>
      <c r="C18" s="52"/>
      <c r="D18" s="52"/>
      <c r="E18" s="53"/>
      <c r="F18" s="51"/>
      <c r="G18" s="52"/>
      <c r="H18" s="848"/>
      <c r="I18" s="540" t="s">
        <v>585</v>
      </c>
      <c r="J18" s="848"/>
      <c r="K18" s="162" t="s">
        <v>564</v>
      </c>
      <c r="L18" s="53"/>
    </row>
    <row r="19" spans="2:12" s="124" customFormat="1" ht="17.25" customHeight="1">
      <c r="B19" s="631" t="s">
        <v>643</v>
      </c>
      <c r="C19" s="43"/>
      <c r="D19" s="43"/>
      <c r="E19" s="871" t="s">
        <v>86</v>
      </c>
      <c r="F19" s="872"/>
      <c r="G19" s="872"/>
      <c r="H19" s="873" t="s">
        <v>644</v>
      </c>
      <c r="I19" s="874"/>
      <c r="J19" s="874"/>
      <c r="K19" s="43"/>
      <c r="L19" s="44"/>
    </row>
    <row r="20" spans="2:12" s="124" customFormat="1" ht="17.25" customHeight="1">
      <c r="B20" s="339"/>
      <c r="C20" s="41"/>
      <c r="D20" s="41"/>
      <c r="E20" s="875"/>
      <c r="F20" s="875"/>
      <c r="G20" s="875"/>
      <c r="H20" s="876"/>
      <c r="I20" s="876"/>
      <c r="J20" s="876"/>
      <c r="K20" s="41"/>
      <c r="L20" s="45"/>
    </row>
    <row r="21" spans="2:12" s="124" customFormat="1" ht="17.25" customHeight="1">
      <c r="B21" s="339"/>
      <c r="C21" s="41"/>
      <c r="D21" s="41"/>
      <c r="E21" s="875"/>
      <c r="F21" s="875"/>
      <c r="G21" s="875"/>
      <c r="H21" s="876"/>
      <c r="I21" s="876"/>
      <c r="J21" s="876"/>
      <c r="K21" s="41"/>
      <c r="L21" s="45"/>
    </row>
    <row r="22" spans="2:12" s="124" customFormat="1" ht="17.25" customHeight="1">
      <c r="B22" s="339"/>
      <c r="C22" s="41"/>
      <c r="D22" s="41"/>
      <c r="E22" s="875"/>
      <c r="F22" s="875"/>
      <c r="G22" s="875"/>
      <c r="H22" s="876"/>
      <c r="I22" s="876"/>
      <c r="J22" s="876"/>
      <c r="K22" s="41"/>
      <c r="L22" s="45"/>
    </row>
    <row r="23" spans="2:12" s="124" customFormat="1" ht="17.25" customHeight="1">
      <c r="B23" s="632"/>
      <c r="C23" s="633"/>
      <c r="D23" s="633"/>
      <c r="E23" s="875"/>
      <c r="F23" s="875"/>
      <c r="G23" s="875"/>
      <c r="H23" s="876"/>
      <c r="I23" s="876"/>
      <c r="J23" s="876"/>
      <c r="K23" s="633"/>
      <c r="L23" s="634"/>
    </row>
    <row r="24" spans="2:12" s="124" customFormat="1" ht="17.25" customHeight="1">
      <c r="B24" s="635"/>
      <c r="C24" s="636"/>
      <c r="D24" s="636"/>
      <c r="E24" s="888"/>
      <c r="F24" s="888"/>
      <c r="G24" s="888"/>
      <c r="H24" s="889"/>
      <c r="I24" s="889"/>
      <c r="J24" s="889"/>
      <c r="K24" s="636"/>
      <c r="L24" s="637"/>
    </row>
    <row r="25" spans="2:12" ht="17.25" customHeight="1">
      <c r="B25" s="631" t="s">
        <v>652</v>
      </c>
      <c r="C25" s="49"/>
      <c r="D25" s="49"/>
      <c r="E25" s="49"/>
      <c r="F25" s="49"/>
      <c r="G25" s="49"/>
      <c r="H25" s="49"/>
      <c r="I25" s="49"/>
      <c r="J25" s="49"/>
      <c r="K25" s="49"/>
      <c r="L25" s="50"/>
    </row>
    <row r="26" spans="2:12" ht="17.25" customHeight="1">
      <c r="B26" s="40"/>
      <c r="C26" s="857" t="s">
        <v>144</v>
      </c>
      <c r="D26" s="858"/>
      <c r="E26" s="858"/>
      <c r="F26" s="858"/>
      <c r="G26" s="858"/>
      <c r="H26" s="858"/>
      <c r="I26" s="858"/>
      <c r="J26" s="858"/>
      <c r="K26" s="858"/>
      <c r="L26" s="859"/>
    </row>
    <row r="27" spans="2:12" ht="17.25" customHeight="1">
      <c r="B27" s="51"/>
      <c r="C27" s="860"/>
      <c r="D27" s="860"/>
      <c r="E27" s="860"/>
      <c r="F27" s="860"/>
      <c r="G27" s="860"/>
      <c r="H27" s="860"/>
      <c r="I27" s="860"/>
      <c r="J27" s="860"/>
      <c r="K27" s="860"/>
      <c r="L27" s="861"/>
    </row>
    <row r="28" spans="2:12" ht="17.25" customHeight="1">
      <c r="B28" s="48" t="s">
        <v>88</v>
      </c>
      <c r="C28" s="50"/>
      <c r="D28" s="48" t="s">
        <v>90</v>
      </c>
      <c r="E28" s="853">
        <f>+H6</f>
        <v>0</v>
      </c>
      <c r="F28" s="853"/>
      <c r="G28" s="853"/>
      <c r="H28" s="853"/>
      <c r="I28" s="853"/>
      <c r="J28" s="853"/>
      <c r="K28" s="853"/>
      <c r="L28" s="854"/>
    </row>
    <row r="29" spans="2:12" ht="17.25" customHeight="1">
      <c r="B29" s="40"/>
      <c r="C29" s="33"/>
      <c r="D29" s="51"/>
      <c r="E29" s="855"/>
      <c r="F29" s="855"/>
      <c r="G29" s="855"/>
      <c r="H29" s="855"/>
      <c r="I29" s="855"/>
      <c r="J29" s="855"/>
      <c r="K29" s="855"/>
      <c r="L29" s="856"/>
    </row>
    <row r="30" spans="2:12" ht="17.25" customHeight="1">
      <c r="B30" s="339" t="s">
        <v>449</v>
      </c>
      <c r="C30" s="33"/>
      <c r="D30" s="573" t="s">
        <v>71</v>
      </c>
      <c r="E30" s="853">
        <f>+H7</f>
        <v>0</v>
      </c>
      <c r="F30" s="853"/>
      <c r="G30" s="853"/>
      <c r="H30" s="853"/>
      <c r="I30" s="853"/>
      <c r="J30" s="853"/>
      <c r="K30" s="853"/>
      <c r="L30" s="854"/>
    </row>
    <row r="31" spans="2:12" ht="17.25" customHeight="1">
      <c r="B31" s="40" t="s">
        <v>89</v>
      </c>
      <c r="C31" s="33"/>
      <c r="D31" s="51"/>
      <c r="E31" s="855"/>
      <c r="F31" s="855"/>
      <c r="G31" s="855"/>
      <c r="H31" s="855"/>
      <c r="I31" s="855"/>
      <c r="J31" s="855"/>
      <c r="K31" s="855"/>
      <c r="L31" s="856"/>
    </row>
    <row r="32" spans="2:12" ht="17.25" customHeight="1">
      <c r="B32" s="40"/>
      <c r="C32" s="33"/>
      <c r="D32" s="572" t="s">
        <v>91</v>
      </c>
      <c r="E32" s="31"/>
      <c r="F32" s="31"/>
      <c r="G32" s="31"/>
      <c r="H32" s="31"/>
      <c r="I32" s="31"/>
      <c r="J32" s="31"/>
      <c r="K32" s="31"/>
      <c r="L32" s="33"/>
    </row>
    <row r="33" spans="2:12" ht="17.25" customHeight="1">
      <c r="B33" s="40"/>
      <c r="C33" s="33"/>
      <c r="D33" s="40"/>
      <c r="E33" s="31" t="s">
        <v>92</v>
      </c>
      <c r="F33" s="849"/>
      <c r="G33" s="849"/>
      <c r="H33" s="849"/>
      <c r="I33" s="849"/>
      <c r="J33" s="849"/>
      <c r="K33" s="849"/>
      <c r="L33" s="850"/>
    </row>
    <row r="34" spans="2:12" ht="17.25" customHeight="1">
      <c r="B34" s="40"/>
      <c r="C34" s="33"/>
      <c r="D34" s="40"/>
      <c r="E34" s="31" t="s">
        <v>387</v>
      </c>
      <c r="F34" s="849"/>
      <c r="G34" s="849"/>
      <c r="H34" s="849"/>
      <c r="I34" s="849"/>
      <c r="J34" s="849"/>
      <c r="K34" s="849"/>
      <c r="L34" s="850"/>
    </row>
    <row r="35" spans="2:12" ht="17.25" customHeight="1">
      <c r="B35" s="40"/>
      <c r="C35" s="33"/>
      <c r="D35" s="40"/>
      <c r="E35" s="31" t="s">
        <v>388</v>
      </c>
      <c r="F35" s="849"/>
      <c r="G35" s="849"/>
      <c r="H35" s="849"/>
      <c r="I35" s="849"/>
      <c r="J35" s="849"/>
      <c r="K35" s="849"/>
      <c r="L35" s="850"/>
    </row>
    <row r="36" spans="2:12" ht="17.25" customHeight="1">
      <c r="B36" s="40"/>
      <c r="C36" s="33"/>
      <c r="D36" s="31"/>
      <c r="E36" s="31" t="s">
        <v>70</v>
      </c>
      <c r="F36" s="849"/>
      <c r="G36" s="849"/>
      <c r="H36" s="849"/>
      <c r="I36" s="849"/>
      <c r="J36" s="849"/>
      <c r="K36" s="849"/>
      <c r="L36" s="850"/>
    </row>
    <row r="37" spans="2:12" ht="17.25" customHeight="1">
      <c r="B37" s="51"/>
      <c r="C37" s="53"/>
      <c r="D37" s="52"/>
      <c r="E37" s="52" t="s">
        <v>386</v>
      </c>
      <c r="F37" s="574"/>
      <c r="G37" s="851"/>
      <c r="H37" s="851"/>
      <c r="I37" s="851"/>
      <c r="J37" s="851"/>
      <c r="K37" s="851"/>
      <c r="L37" s="852"/>
    </row>
    <row r="38" spans="2:12" ht="19.5" customHeight="1">
      <c r="B38" s="862" t="s">
        <v>607</v>
      </c>
      <c r="C38" s="863"/>
      <c r="D38" s="863"/>
      <c r="E38" s="863"/>
      <c r="F38" s="863"/>
      <c r="G38" s="863"/>
      <c r="H38" s="863"/>
      <c r="I38" s="863"/>
      <c r="J38" s="863"/>
      <c r="K38" s="863"/>
      <c r="L38" s="864"/>
    </row>
    <row r="39" spans="2:12" ht="17.25" customHeight="1">
      <c r="B39" s="840"/>
      <c r="C39" s="841"/>
      <c r="D39" s="841"/>
      <c r="E39" s="841"/>
      <c r="F39" s="841"/>
      <c r="G39" s="841"/>
      <c r="H39" s="841"/>
      <c r="I39" s="841"/>
      <c r="J39" s="841"/>
      <c r="K39" s="841"/>
      <c r="L39" s="842"/>
    </row>
    <row r="40" spans="2:12" ht="17.25" customHeight="1">
      <c r="B40" s="843"/>
      <c r="C40" s="841"/>
      <c r="D40" s="841"/>
      <c r="E40" s="841"/>
      <c r="F40" s="841"/>
      <c r="G40" s="841"/>
      <c r="H40" s="841"/>
      <c r="I40" s="841"/>
      <c r="J40" s="841"/>
      <c r="K40" s="841"/>
      <c r="L40" s="842"/>
    </row>
    <row r="41" spans="2:12" ht="17.25" customHeight="1">
      <c r="B41" s="843"/>
      <c r="C41" s="841"/>
      <c r="D41" s="841"/>
      <c r="E41" s="841"/>
      <c r="F41" s="841"/>
      <c r="G41" s="841"/>
      <c r="H41" s="841"/>
      <c r="I41" s="841"/>
      <c r="J41" s="841"/>
      <c r="K41" s="841"/>
      <c r="L41" s="842"/>
    </row>
    <row r="42" spans="2:12" ht="17.25" customHeight="1">
      <c r="B42" s="843"/>
      <c r="C42" s="841"/>
      <c r="D42" s="841"/>
      <c r="E42" s="841"/>
      <c r="F42" s="841"/>
      <c r="G42" s="841"/>
      <c r="H42" s="841"/>
      <c r="I42" s="841"/>
      <c r="J42" s="841"/>
      <c r="K42" s="841"/>
      <c r="L42" s="842"/>
    </row>
    <row r="43" spans="2:12" ht="17.25" customHeight="1">
      <c r="B43" s="843"/>
      <c r="C43" s="841"/>
      <c r="D43" s="841"/>
      <c r="E43" s="841"/>
      <c r="F43" s="841"/>
      <c r="G43" s="841"/>
      <c r="H43" s="841"/>
      <c r="I43" s="841"/>
      <c r="J43" s="841"/>
      <c r="K43" s="841"/>
      <c r="L43" s="842"/>
    </row>
    <row r="44" spans="2:12" ht="17.25" customHeight="1">
      <c r="B44" s="843"/>
      <c r="C44" s="841"/>
      <c r="D44" s="841"/>
      <c r="E44" s="841"/>
      <c r="F44" s="841"/>
      <c r="G44" s="841"/>
      <c r="H44" s="841"/>
      <c r="I44" s="841"/>
      <c r="J44" s="841"/>
      <c r="K44" s="841"/>
      <c r="L44" s="842"/>
    </row>
    <row r="45" spans="2:12" ht="17.25" customHeight="1">
      <c r="B45" s="843"/>
      <c r="C45" s="841"/>
      <c r="D45" s="841"/>
      <c r="E45" s="841"/>
      <c r="F45" s="841"/>
      <c r="G45" s="841"/>
      <c r="H45" s="841"/>
      <c r="I45" s="841"/>
      <c r="J45" s="841"/>
      <c r="K45" s="841"/>
      <c r="L45" s="842"/>
    </row>
    <row r="46" spans="2:12" ht="17.25" customHeight="1">
      <c r="B46" s="844"/>
      <c r="C46" s="845"/>
      <c r="D46" s="845"/>
      <c r="E46" s="845"/>
      <c r="F46" s="845"/>
      <c r="G46" s="845"/>
      <c r="H46" s="845"/>
      <c r="I46" s="845"/>
      <c r="J46" s="845"/>
      <c r="K46" s="845"/>
      <c r="L46" s="846"/>
    </row>
    <row r="47" spans="2:12" ht="9.9499999999999993" customHeight="1">
      <c r="B47" s="31"/>
      <c r="C47" s="31"/>
      <c r="D47" s="31"/>
      <c r="E47" s="31"/>
      <c r="F47" s="31"/>
      <c r="G47" s="31"/>
      <c r="H47" s="31"/>
      <c r="I47" s="31"/>
      <c r="J47" s="31"/>
      <c r="K47" s="31"/>
      <c r="L47" s="31"/>
    </row>
  </sheetData>
  <mergeCells count="36">
    <mergeCell ref="E24:G24"/>
    <mergeCell ref="H24:J24"/>
    <mergeCell ref="E21:G21"/>
    <mergeCell ref="H21:J21"/>
    <mergeCell ref="E22:G22"/>
    <mergeCell ref="H22:J22"/>
    <mergeCell ref="E23:G23"/>
    <mergeCell ref="H23:J23"/>
    <mergeCell ref="H5:J5"/>
    <mergeCell ref="E19:G19"/>
    <mergeCell ref="H19:J19"/>
    <mergeCell ref="E20:G20"/>
    <mergeCell ref="H20:J20"/>
    <mergeCell ref="F12:L13"/>
    <mergeCell ref="F6:G6"/>
    <mergeCell ref="C11:E14"/>
    <mergeCell ref="F8:G8"/>
    <mergeCell ref="H6:L6"/>
    <mergeCell ref="H7:L7"/>
    <mergeCell ref="I8:L8"/>
    <mergeCell ref="B2:L3"/>
    <mergeCell ref="B39:L46"/>
    <mergeCell ref="H17:H18"/>
    <mergeCell ref="J17:J18"/>
    <mergeCell ref="F35:L35"/>
    <mergeCell ref="F36:L36"/>
    <mergeCell ref="G37:L37"/>
    <mergeCell ref="E28:L29"/>
    <mergeCell ref="E30:L31"/>
    <mergeCell ref="C26:L27"/>
    <mergeCell ref="F33:L33"/>
    <mergeCell ref="F34:L34"/>
    <mergeCell ref="B38:L38"/>
    <mergeCell ref="F5:G5"/>
    <mergeCell ref="F7:G7"/>
    <mergeCell ref="B16:E17"/>
  </mergeCells>
  <phoneticPr fontId="2"/>
  <dataValidations count="2">
    <dataValidation allowBlank="1" showInputMessage="1" promptTitle="選択してください" sqref="F12:L13"/>
    <dataValidation type="list" allowBlank="1" showInputMessage="1" showErrorMessage="1" sqref="H20:J24">
      <formula1>"有,無"</formula1>
    </dataValidation>
  </dataValidations>
  <printOptions horizontalCentered="1"/>
  <pageMargins left="0.78740157480314965" right="0.78740157480314965" top="0.98425196850393704" bottom="0.98425196850393704" header="0.51181102362204722" footer="0.51181102362204722"/>
  <pageSetup paperSize="9" scale="97"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x14:formula1>
            <xm:f>作業シート!$A$2:$A$17</xm:f>
          </x14:formula1>
          <xm:sqref>C11:E14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B37" sqref="B37"/>
    </sheetView>
  </sheetViews>
  <sheetFormatPr defaultRowHeight="13.5"/>
  <cols>
    <col min="1" max="1" width="0.875" style="124" customWidth="1"/>
    <col min="2" max="4" width="9" style="124"/>
    <col min="5" max="5" width="11.625" style="124" customWidth="1"/>
    <col min="6" max="8" width="9" style="124"/>
    <col min="9" max="9" width="17.75" style="124" customWidth="1"/>
    <col min="10" max="10" width="0.875" style="124" customWidth="1"/>
    <col min="11" max="16384" width="9" style="124"/>
  </cols>
  <sheetData>
    <row r="1" spans="2:12">
      <c r="B1" s="124" t="s">
        <v>51</v>
      </c>
    </row>
    <row r="3" spans="2:12" ht="34.5" customHeight="1">
      <c r="B3" s="890" t="s">
        <v>705</v>
      </c>
      <c r="C3" s="891"/>
      <c r="D3" s="891"/>
      <c r="E3" s="891"/>
      <c r="F3" s="891"/>
      <c r="G3" s="891"/>
      <c r="H3" s="891"/>
      <c r="I3" s="892"/>
      <c r="J3" s="596"/>
      <c r="K3" s="597"/>
      <c r="L3" s="597"/>
    </row>
    <row r="4" spans="2:12" ht="17.25" customHeight="1">
      <c r="B4" s="893" t="s">
        <v>600</v>
      </c>
      <c r="C4" s="894"/>
      <c r="D4" s="894"/>
      <c r="E4" s="894"/>
      <c r="F4" s="894"/>
      <c r="G4" s="894"/>
      <c r="H4" s="894"/>
      <c r="I4" s="895"/>
    </row>
    <row r="5" spans="2:12" ht="17.25" customHeight="1">
      <c r="B5" s="896"/>
      <c r="C5" s="897"/>
      <c r="D5" s="897"/>
      <c r="E5" s="897"/>
      <c r="F5" s="897"/>
      <c r="G5" s="897"/>
      <c r="H5" s="897"/>
      <c r="I5" s="898"/>
    </row>
    <row r="6" spans="2:12" ht="17.25" customHeight="1">
      <c r="B6" s="896"/>
      <c r="C6" s="897"/>
      <c r="D6" s="897"/>
      <c r="E6" s="897"/>
      <c r="F6" s="897"/>
      <c r="G6" s="897"/>
      <c r="H6" s="897"/>
      <c r="I6" s="898"/>
    </row>
    <row r="7" spans="2:12" ht="17.25" customHeight="1">
      <c r="B7" s="896"/>
      <c r="C7" s="897"/>
      <c r="D7" s="897"/>
      <c r="E7" s="897"/>
      <c r="F7" s="897"/>
      <c r="G7" s="897"/>
      <c r="H7" s="897"/>
      <c r="I7" s="898"/>
    </row>
    <row r="8" spans="2:12" ht="17.25" customHeight="1">
      <c r="B8" s="896"/>
      <c r="C8" s="897"/>
      <c r="D8" s="897"/>
      <c r="E8" s="897"/>
      <c r="F8" s="897"/>
      <c r="G8" s="897"/>
      <c r="H8" s="897"/>
      <c r="I8" s="898"/>
    </row>
    <row r="9" spans="2:12" ht="17.25" customHeight="1">
      <c r="B9" s="896"/>
      <c r="C9" s="897"/>
      <c r="D9" s="897"/>
      <c r="E9" s="897"/>
      <c r="F9" s="897"/>
      <c r="G9" s="897"/>
      <c r="H9" s="897"/>
      <c r="I9" s="898"/>
    </row>
    <row r="10" spans="2:12" ht="17.25" customHeight="1">
      <c r="B10" s="896"/>
      <c r="C10" s="897"/>
      <c r="D10" s="897"/>
      <c r="E10" s="897"/>
      <c r="F10" s="897"/>
      <c r="G10" s="897"/>
      <c r="H10" s="897"/>
      <c r="I10" s="898"/>
    </row>
    <row r="11" spans="2:12" ht="17.25" customHeight="1">
      <c r="B11" s="896"/>
      <c r="C11" s="897"/>
      <c r="D11" s="897"/>
      <c r="E11" s="897"/>
      <c r="F11" s="897"/>
      <c r="G11" s="897"/>
      <c r="H11" s="897"/>
      <c r="I11" s="898"/>
    </row>
    <row r="12" spans="2:12" ht="17.25" customHeight="1">
      <c r="B12" s="896"/>
      <c r="C12" s="897"/>
      <c r="D12" s="897"/>
      <c r="E12" s="897"/>
      <c r="F12" s="897"/>
      <c r="G12" s="897"/>
      <c r="H12" s="897"/>
      <c r="I12" s="898"/>
    </row>
    <row r="13" spans="2:12" ht="17.25" customHeight="1">
      <c r="B13" s="896"/>
      <c r="C13" s="897"/>
      <c r="D13" s="897"/>
      <c r="E13" s="897"/>
      <c r="F13" s="897"/>
      <c r="G13" s="897"/>
      <c r="H13" s="897"/>
      <c r="I13" s="898"/>
    </row>
    <row r="14" spans="2:12" ht="17.25" customHeight="1">
      <c r="B14" s="899"/>
      <c r="C14" s="900"/>
      <c r="D14" s="900"/>
      <c r="E14" s="900"/>
      <c r="F14" s="900"/>
      <c r="G14" s="900"/>
      <c r="H14" s="900"/>
      <c r="I14" s="901"/>
    </row>
    <row r="15" spans="2:12" ht="17.25" customHeight="1">
      <c r="B15" s="893" t="s">
        <v>593</v>
      </c>
      <c r="C15" s="894"/>
      <c r="D15" s="894"/>
      <c r="E15" s="894"/>
      <c r="F15" s="894"/>
      <c r="G15" s="894"/>
      <c r="H15" s="894"/>
      <c r="I15" s="895"/>
    </row>
    <row r="16" spans="2:12" ht="17.25" customHeight="1">
      <c r="B16" s="896"/>
      <c r="C16" s="897"/>
      <c r="D16" s="897"/>
      <c r="E16" s="897"/>
      <c r="F16" s="897"/>
      <c r="G16" s="897"/>
      <c r="H16" s="897"/>
      <c r="I16" s="898"/>
    </row>
    <row r="17" spans="2:9" ht="17.25" customHeight="1">
      <c r="B17" s="896"/>
      <c r="C17" s="897"/>
      <c r="D17" s="897"/>
      <c r="E17" s="897"/>
      <c r="F17" s="897"/>
      <c r="G17" s="897"/>
      <c r="H17" s="897"/>
      <c r="I17" s="898"/>
    </row>
    <row r="18" spans="2:9" ht="17.25" customHeight="1">
      <c r="B18" s="896"/>
      <c r="C18" s="897"/>
      <c r="D18" s="897"/>
      <c r="E18" s="897"/>
      <c r="F18" s="897"/>
      <c r="G18" s="897"/>
      <c r="H18" s="897"/>
      <c r="I18" s="898"/>
    </row>
    <row r="19" spans="2:9" ht="17.25" customHeight="1">
      <c r="B19" s="896"/>
      <c r="C19" s="897"/>
      <c r="D19" s="897"/>
      <c r="E19" s="897"/>
      <c r="F19" s="897"/>
      <c r="G19" s="897"/>
      <c r="H19" s="897"/>
      <c r="I19" s="898"/>
    </row>
    <row r="20" spans="2:9" ht="17.25" customHeight="1">
      <c r="B20" s="896"/>
      <c r="C20" s="897"/>
      <c r="D20" s="897"/>
      <c r="E20" s="897"/>
      <c r="F20" s="897"/>
      <c r="G20" s="897"/>
      <c r="H20" s="897"/>
      <c r="I20" s="898"/>
    </row>
    <row r="21" spans="2:9" ht="17.25" customHeight="1">
      <c r="B21" s="896"/>
      <c r="C21" s="897"/>
      <c r="D21" s="897"/>
      <c r="E21" s="897"/>
      <c r="F21" s="897"/>
      <c r="G21" s="897"/>
      <c r="H21" s="897"/>
      <c r="I21" s="898"/>
    </row>
    <row r="22" spans="2:9" ht="17.25" customHeight="1">
      <c r="B22" s="896"/>
      <c r="C22" s="897"/>
      <c r="D22" s="897"/>
      <c r="E22" s="897"/>
      <c r="F22" s="897"/>
      <c r="G22" s="897"/>
      <c r="H22" s="897"/>
      <c r="I22" s="898"/>
    </row>
    <row r="23" spans="2:9" ht="17.25" customHeight="1">
      <c r="B23" s="896"/>
      <c r="C23" s="897"/>
      <c r="D23" s="897"/>
      <c r="E23" s="897"/>
      <c r="F23" s="897"/>
      <c r="G23" s="897"/>
      <c r="H23" s="897"/>
      <c r="I23" s="898"/>
    </row>
    <row r="24" spans="2:9" ht="17.25" customHeight="1">
      <c r="B24" s="896"/>
      <c r="C24" s="897"/>
      <c r="D24" s="897"/>
      <c r="E24" s="897"/>
      <c r="F24" s="897"/>
      <c r="G24" s="897"/>
      <c r="H24" s="897"/>
      <c r="I24" s="898"/>
    </row>
    <row r="25" spans="2:9" ht="17.25" customHeight="1">
      <c r="B25" s="899"/>
      <c r="C25" s="900"/>
      <c r="D25" s="900"/>
      <c r="E25" s="900"/>
      <c r="F25" s="900"/>
      <c r="G25" s="900"/>
      <c r="H25" s="900"/>
      <c r="I25" s="901"/>
    </row>
    <row r="26" spans="2:9" ht="17.25" customHeight="1">
      <c r="B26" s="902" t="s">
        <v>594</v>
      </c>
      <c r="C26" s="903"/>
      <c r="D26" s="903"/>
      <c r="E26" s="903"/>
      <c r="F26" s="903"/>
      <c r="G26" s="903"/>
      <c r="H26" s="903"/>
      <c r="I26" s="904"/>
    </row>
    <row r="27" spans="2:9" ht="17.25" customHeight="1">
      <c r="B27" s="905"/>
      <c r="C27" s="906"/>
      <c r="D27" s="906"/>
      <c r="E27" s="906"/>
      <c r="F27" s="906"/>
      <c r="G27" s="906"/>
      <c r="H27" s="906"/>
      <c r="I27" s="907"/>
    </row>
    <row r="28" spans="2:9" ht="17.25" customHeight="1">
      <c r="B28" s="905"/>
      <c r="C28" s="906"/>
      <c r="D28" s="906"/>
      <c r="E28" s="906"/>
      <c r="F28" s="906"/>
      <c r="G28" s="906"/>
      <c r="H28" s="906"/>
      <c r="I28" s="907"/>
    </row>
    <row r="29" spans="2:9" ht="17.25" customHeight="1">
      <c r="B29" s="905"/>
      <c r="C29" s="906"/>
      <c r="D29" s="906"/>
      <c r="E29" s="906"/>
      <c r="F29" s="906"/>
      <c r="G29" s="906"/>
      <c r="H29" s="906"/>
      <c r="I29" s="907"/>
    </row>
    <row r="30" spans="2:9" ht="17.25" customHeight="1">
      <c r="B30" s="905"/>
      <c r="C30" s="906"/>
      <c r="D30" s="906"/>
      <c r="E30" s="906"/>
      <c r="F30" s="906"/>
      <c r="G30" s="906"/>
      <c r="H30" s="906"/>
      <c r="I30" s="907"/>
    </row>
    <row r="31" spans="2:9" ht="17.25" customHeight="1">
      <c r="B31" s="905"/>
      <c r="C31" s="906"/>
      <c r="D31" s="906"/>
      <c r="E31" s="906"/>
      <c r="F31" s="906"/>
      <c r="G31" s="906"/>
      <c r="H31" s="906"/>
      <c r="I31" s="907"/>
    </row>
    <row r="32" spans="2:9" ht="17.25" customHeight="1">
      <c r="B32" s="905"/>
      <c r="C32" s="906"/>
      <c r="D32" s="906"/>
      <c r="E32" s="906"/>
      <c r="F32" s="906"/>
      <c r="G32" s="906"/>
      <c r="H32" s="906"/>
      <c r="I32" s="907"/>
    </row>
    <row r="33" spans="2:9" ht="17.25" customHeight="1">
      <c r="B33" s="905"/>
      <c r="C33" s="906"/>
      <c r="D33" s="906"/>
      <c r="E33" s="906"/>
      <c r="F33" s="906"/>
      <c r="G33" s="906"/>
      <c r="H33" s="906"/>
      <c r="I33" s="907"/>
    </row>
    <row r="34" spans="2:9" ht="17.25" customHeight="1">
      <c r="B34" s="905"/>
      <c r="C34" s="906"/>
      <c r="D34" s="906"/>
      <c r="E34" s="906"/>
      <c r="F34" s="906"/>
      <c r="G34" s="906"/>
      <c r="H34" s="906"/>
      <c r="I34" s="907"/>
    </row>
    <row r="35" spans="2:9" ht="17.25" customHeight="1">
      <c r="B35" s="905"/>
      <c r="C35" s="906"/>
      <c r="D35" s="906"/>
      <c r="E35" s="906"/>
      <c r="F35" s="906"/>
      <c r="G35" s="906"/>
      <c r="H35" s="906"/>
      <c r="I35" s="907"/>
    </row>
    <row r="36" spans="2:9" ht="17.25" customHeight="1">
      <c r="B36" s="908"/>
      <c r="C36" s="909"/>
      <c r="D36" s="909"/>
      <c r="E36" s="909"/>
      <c r="F36" s="909"/>
      <c r="G36" s="909"/>
      <c r="H36" s="909"/>
      <c r="I36" s="910"/>
    </row>
    <row r="37" spans="2:9" ht="17.25" customHeight="1">
      <c r="B37" s="376" t="s">
        <v>899</v>
      </c>
    </row>
    <row r="38" spans="2:9" ht="17.25" customHeight="1">
      <c r="C38" s="124" t="s">
        <v>27</v>
      </c>
    </row>
    <row r="39" spans="2:9">
      <c r="C39" s="542"/>
    </row>
    <row r="40" spans="2:9">
      <c r="C40" s="542"/>
    </row>
  </sheetData>
  <mergeCells count="4">
    <mergeCell ref="B3:I3"/>
    <mergeCell ref="B4:I14"/>
    <mergeCell ref="B15:I25"/>
    <mergeCell ref="B26:I36"/>
  </mergeCells>
  <phoneticPr fontId="2"/>
  <printOptions horizontalCentered="1"/>
  <pageMargins left="0.78740157480314965" right="0.78740157480314965" top="0.98425196850393704"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21"/>
  <sheetViews>
    <sheetView workbookViewId="0">
      <selection activeCell="B18" sqref="B18"/>
    </sheetView>
  </sheetViews>
  <sheetFormatPr defaultRowHeight="13.5"/>
  <cols>
    <col min="1" max="1" width="0.875" style="124" customWidth="1"/>
    <col min="2" max="2" width="9" style="124"/>
    <col min="3" max="3" width="21.625" style="124" customWidth="1"/>
    <col min="4" max="4" width="11.5" style="124" customWidth="1"/>
    <col min="5" max="5" width="13.875" style="124" customWidth="1"/>
    <col min="6" max="7" width="9" style="124"/>
    <col min="8" max="8" width="15.25" style="124" customWidth="1"/>
    <col min="9" max="9" width="0.875" style="124" customWidth="1"/>
    <col min="10" max="16384" width="9" style="124"/>
  </cols>
  <sheetData>
    <row r="1" spans="2:8">
      <c r="B1" s="124" t="s">
        <v>85</v>
      </c>
    </row>
    <row r="3" spans="2:8" ht="18.75" customHeight="1">
      <c r="B3" s="911" t="s">
        <v>500</v>
      </c>
      <c r="C3" s="912"/>
      <c r="D3" s="913" t="s">
        <v>501</v>
      </c>
      <c r="E3" s="914"/>
      <c r="F3" s="374"/>
      <c r="G3" s="915"/>
      <c r="H3" s="914"/>
    </row>
    <row r="4" spans="2:8" ht="18.75" customHeight="1">
      <c r="B4" s="916" t="s">
        <v>502</v>
      </c>
      <c r="C4" s="427" t="s">
        <v>503</v>
      </c>
      <c r="D4" s="913" t="s">
        <v>501</v>
      </c>
      <c r="E4" s="914"/>
      <c r="F4" s="431"/>
      <c r="G4" s="428"/>
      <c r="H4" s="429"/>
    </row>
    <row r="5" spans="2:8" ht="18.75" customHeight="1">
      <c r="B5" s="917"/>
      <c r="C5" s="427" t="s">
        <v>504</v>
      </c>
      <c r="D5" s="913" t="s">
        <v>501</v>
      </c>
      <c r="E5" s="914"/>
      <c r="F5" s="890" t="s">
        <v>523</v>
      </c>
      <c r="G5" s="891"/>
      <c r="H5" s="892"/>
    </row>
    <row r="6" spans="2:8" ht="18.75" customHeight="1">
      <c r="B6" s="917"/>
      <c r="C6" s="919" t="s">
        <v>505</v>
      </c>
      <c r="D6" s="913" t="s">
        <v>506</v>
      </c>
      <c r="E6" s="914"/>
      <c r="F6" s="921" t="s">
        <v>507</v>
      </c>
      <c r="G6" s="922"/>
      <c r="H6" s="923"/>
    </row>
    <row r="7" spans="2:8" ht="18.75" customHeight="1">
      <c r="B7" s="918"/>
      <c r="C7" s="920"/>
      <c r="D7" s="430" t="s">
        <v>490</v>
      </c>
      <c r="E7" s="930"/>
      <c r="F7" s="930"/>
      <c r="G7" s="930"/>
      <c r="H7" s="931"/>
    </row>
    <row r="8" spans="2:8" s="28" customFormat="1" ht="18.75" customHeight="1">
      <c r="B8" s="924" t="s">
        <v>634</v>
      </c>
      <c r="C8" s="375" t="s">
        <v>442</v>
      </c>
      <c r="D8" s="925" t="s">
        <v>635</v>
      </c>
      <c r="E8" s="926"/>
      <c r="F8" s="927" t="s">
        <v>636</v>
      </c>
      <c r="G8" s="928"/>
      <c r="H8" s="926"/>
    </row>
    <row r="9" spans="2:8" s="28" customFormat="1" ht="18.75" customHeight="1">
      <c r="B9" s="911"/>
      <c r="C9" s="375" t="s">
        <v>637</v>
      </c>
      <c r="D9" s="925" t="s">
        <v>638</v>
      </c>
      <c r="E9" s="927"/>
      <c r="F9" s="927"/>
      <c r="G9" s="927"/>
      <c r="H9" s="929"/>
    </row>
    <row r="10" spans="2:8" ht="18.75" customHeight="1">
      <c r="B10" s="42" t="s">
        <v>105</v>
      </c>
      <c r="C10" s="43" t="s">
        <v>107</v>
      </c>
      <c r="D10" s="43" t="s">
        <v>108</v>
      </c>
      <c r="E10" s="43"/>
      <c r="F10" s="43"/>
      <c r="G10" s="43"/>
      <c r="H10" s="44"/>
    </row>
    <row r="11" spans="2:8" ht="18.75" customHeight="1">
      <c r="B11" s="125" t="s">
        <v>14</v>
      </c>
      <c r="C11" s="41"/>
      <c r="D11" s="41" t="s">
        <v>109</v>
      </c>
      <c r="E11" s="41"/>
      <c r="F11" s="41"/>
      <c r="G11" s="41"/>
      <c r="H11" s="45"/>
    </row>
    <row r="12" spans="2:8" ht="18.75" customHeight="1">
      <c r="B12" s="125" t="s">
        <v>106</v>
      </c>
      <c r="C12" s="41"/>
      <c r="D12" s="824" t="s">
        <v>895</v>
      </c>
      <c r="E12" s="41"/>
      <c r="F12" s="41"/>
      <c r="G12" s="41"/>
      <c r="H12" s="45"/>
    </row>
    <row r="13" spans="2:8" ht="18.75" customHeight="1">
      <c r="B13" s="125"/>
      <c r="C13" s="41"/>
      <c r="D13" s="41" t="s">
        <v>110</v>
      </c>
      <c r="E13" s="41"/>
      <c r="F13" s="41"/>
      <c r="G13" s="41"/>
      <c r="H13" s="45"/>
    </row>
    <row r="14" spans="2:8" ht="18.75" customHeight="1">
      <c r="B14" s="125"/>
      <c r="C14" s="41"/>
      <c r="D14" s="824" t="s">
        <v>891</v>
      </c>
      <c r="E14" s="41"/>
      <c r="F14" s="41"/>
      <c r="G14" s="41"/>
      <c r="H14" s="45"/>
    </row>
    <row r="15" spans="2:8" ht="18.75" customHeight="1">
      <c r="B15" s="125"/>
      <c r="C15" s="41"/>
      <c r="D15" s="41"/>
      <c r="E15" s="41"/>
      <c r="F15" s="41"/>
      <c r="G15" s="41"/>
      <c r="H15" s="45"/>
    </row>
    <row r="16" spans="2:8" ht="18.75" customHeight="1">
      <c r="B16" s="125"/>
      <c r="C16" s="41" t="s">
        <v>293</v>
      </c>
      <c r="D16" s="41" t="s">
        <v>69</v>
      </c>
      <c r="E16" s="41"/>
      <c r="F16" s="41"/>
      <c r="G16" s="41"/>
      <c r="H16" s="45"/>
    </row>
    <row r="17" spans="2:8" ht="18.75" customHeight="1">
      <c r="B17" s="123"/>
      <c r="C17" s="46"/>
      <c r="D17" s="46" t="s">
        <v>59</v>
      </c>
      <c r="E17" s="46"/>
      <c r="F17" s="46"/>
      <c r="G17" s="46"/>
      <c r="H17" s="47"/>
    </row>
    <row r="18" spans="2:8">
      <c r="B18" s="824" t="s">
        <v>900</v>
      </c>
    </row>
    <row r="19" spans="2:8" customFormat="1">
      <c r="B19" s="162" t="s">
        <v>145</v>
      </c>
      <c r="C19" s="161"/>
    </row>
    <row r="20" spans="2:8" customFormat="1">
      <c r="B20" s="162" t="s">
        <v>706</v>
      </c>
      <c r="C20" s="161"/>
    </row>
    <row r="21" spans="2:8" customFormat="1">
      <c r="B21" s="124"/>
      <c r="C21" s="161"/>
    </row>
  </sheetData>
  <mergeCells count="15">
    <mergeCell ref="B8:B9"/>
    <mergeCell ref="D8:E8"/>
    <mergeCell ref="F8:H8"/>
    <mergeCell ref="D9:H9"/>
    <mergeCell ref="E7:H7"/>
    <mergeCell ref="B3:C3"/>
    <mergeCell ref="D3:E3"/>
    <mergeCell ref="G3:H3"/>
    <mergeCell ref="D4:E4"/>
    <mergeCell ref="B4:B7"/>
    <mergeCell ref="F5:H5"/>
    <mergeCell ref="C6:C7"/>
    <mergeCell ref="F6:H6"/>
    <mergeCell ref="D5:E5"/>
    <mergeCell ref="D6:E6"/>
  </mergeCells>
  <phoneticPr fontId="2"/>
  <printOptions horizontalCentered="1"/>
  <pageMargins left="0.70866141732283472" right="0.70866141732283472" top="0.78740157480314965" bottom="0.78740157480314965" header="0.51181102362204722" footer="0.27559055118110237"/>
  <pageSetup paperSize="9" scale="96"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J37"/>
  <sheetViews>
    <sheetView workbookViewId="0">
      <selection activeCell="B1" sqref="B1"/>
    </sheetView>
  </sheetViews>
  <sheetFormatPr defaultRowHeight="13.5"/>
  <cols>
    <col min="1" max="1" width="0.875" style="242" customWidth="1"/>
    <col min="2" max="2" width="9" style="242"/>
    <col min="3" max="3" width="3.875" style="242" customWidth="1"/>
    <col min="4" max="4" width="13.75" style="242" customWidth="1"/>
    <col min="5" max="5" width="5.25" style="242" customWidth="1"/>
    <col min="6" max="6" width="13" style="242" customWidth="1"/>
    <col min="7" max="7" width="11.625" style="242" customWidth="1"/>
    <col min="8" max="8" width="10.625" style="242" customWidth="1"/>
    <col min="9" max="9" width="9" style="242"/>
    <col min="10" max="10" width="10.625" style="242" customWidth="1"/>
    <col min="11" max="11" width="0.875" style="242" customWidth="1"/>
    <col min="12" max="16384" width="9" style="242"/>
  </cols>
  <sheetData>
    <row r="1" spans="2:10">
      <c r="B1" s="242" t="s">
        <v>601</v>
      </c>
    </row>
    <row r="3" spans="2:10" ht="23.25" customHeight="1">
      <c r="B3" s="441" t="s">
        <v>96</v>
      </c>
      <c r="C3" s="442"/>
      <c r="D3" s="439"/>
      <c r="E3" s="442" t="s">
        <v>292</v>
      </c>
      <c r="F3" s="443"/>
      <c r="G3" s="442" t="s">
        <v>525</v>
      </c>
      <c r="H3" s="443"/>
      <c r="I3" s="168"/>
      <c r="J3" s="169"/>
    </row>
    <row r="4" spans="2:10" s="376" customFormat="1" ht="23.25" customHeight="1">
      <c r="B4" s="1655" t="s">
        <v>901</v>
      </c>
      <c r="C4" s="1656"/>
      <c r="D4" s="1656"/>
      <c r="E4" s="1656"/>
      <c r="F4" s="1656"/>
      <c r="G4" s="1656"/>
      <c r="H4" s="1656"/>
      <c r="I4" s="1656"/>
      <c r="J4" s="1657"/>
    </row>
    <row r="5" spans="2:10" ht="23.25" customHeight="1">
      <c r="B5" s="937" t="s">
        <v>526</v>
      </c>
      <c r="C5" s="938"/>
      <c r="D5" s="444"/>
      <c r="E5" s="595" t="s">
        <v>527</v>
      </c>
      <c r="F5" s="445" t="s">
        <v>528</v>
      </c>
      <c r="G5" s="440"/>
      <c r="H5" s="440" t="s">
        <v>527</v>
      </c>
      <c r="I5" s="162"/>
      <c r="J5" s="171"/>
    </row>
    <row r="6" spans="2:10" ht="23.25" customHeight="1">
      <c r="B6" s="952" t="s">
        <v>529</v>
      </c>
      <c r="C6" s="953"/>
      <c r="D6" s="446"/>
      <c r="E6" s="438" t="s">
        <v>527</v>
      </c>
      <c r="F6" s="445" t="s">
        <v>528</v>
      </c>
      <c r="G6" s="440"/>
      <c r="H6" s="438" t="s">
        <v>530</v>
      </c>
      <c r="I6" s="165"/>
      <c r="J6" s="171"/>
    </row>
    <row r="7" spans="2:10" ht="23.25" customHeight="1">
      <c r="B7" s="598" t="s">
        <v>101</v>
      </c>
      <c r="C7" s="599"/>
      <c r="D7" s="600"/>
      <c r="E7" s="600" t="s">
        <v>102</v>
      </c>
      <c r="F7" s="243" t="s">
        <v>499</v>
      </c>
      <c r="G7" s="168" t="s">
        <v>531</v>
      </c>
      <c r="H7" s="448"/>
      <c r="I7" s="168"/>
      <c r="J7" s="169"/>
    </row>
    <row r="8" spans="2:10" ht="23.25" customHeight="1">
      <c r="B8" s="449"/>
      <c r="C8" s="578"/>
      <c r="D8" s="447"/>
      <c r="E8" s="447"/>
      <c r="F8" s="244" t="s">
        <v>28</v>
      </c>
      <c r="G8" s="162" t="s">
        <v>531</v>
      </c>
      <c r="H8" s="450"/>
      <c r="I8" s="162"/>
      <c r="J8" s="171"/>
    </row>
    <row r="9" spans="2:10" ht="23.25" customHeight="1">
      <c r="B9" s="601"/>
      <c r="C9" s="437"/>
      <c r="D9" s="602"/>
      <c r="E9" s="602"/>
      <c r="F9" s="603" t="s">
        <v>54</v>
      </c>
      <c r="G9" s="437" t="s">
        <v>531</v>
      </c>
      <c r="H9" s="451"/>
      <c r="I9" s="165"/>
      <c r="J9" s="166"/>
    </row>
    <row r="10" spans="2:10" ht="23.25" customHeight="1">
      <c r="B10" s="932" t="s">
        <v>475</v>
      </c>
      <c r="C10" s="162" t="s">
        <v>65</v>
      </c>
      <c r="D10" s="162"/>
      <c r="E10" s="162"/>
      <c r="F10" s="954"/>
      <c r="G10" s="955"/>
      <c r="H10" s="955"/>
      <c r="I10" s="955"/>
      <c r="J10" s="956"/>
    </row>
    <row r="11" spans="2:10" ht="23.25" customHeight="1">
      <c r="B11" s="932"/>
      <c r="C11" s="245"/>
      <c r="D11" s="162" t="s">
        <v>66</v>
      </c>
      <c r="E11" s="162"/>
      <c r="F11" s="954"/>
      <c r="G11" s="955"/>
      <c r="H11" s="955"/>
      <c r="I11" s="955"/>
      <c r="J11" s="956"/>
    </row>
    <row r="12" spans="2:10" ht="23.25" customHeight="1">
      <c r="B12" s="246"/>
      <c r="C12" s="162" t="s">
        <v>67</v>
      </c>
      <c r="D12" s="245"/>
      <c r="E12" s="162" t="s">
        <v>68</v>
      </c>
      <c r="F12" s="943" t="s">
        <v>621</v>
      </c>
      <c r="G12" s="944"/>
      <c r="H12" s="944"/>
      <c r="I12" s="944"/>
      <c r="J12" s="945"/>
    </row>
    <row r="13" spans="2:10" ht="23.25" customHeight="1">
      <c r="B13" s="246"/>
      <c r="C13" s="946" t="s">
        <v>493</v>
      </c>
      <c r="D13" s="947"/>
      <c r="E13" s="947"/>
      <c r="F13" s="947"/>
      <c r="G13" s="947"/>
      <c r="H13" s="947"/>
      <c r="I13" s="947"/>
      <c r="J13" s="948"/>
    </row>
    <row r="14" spans="2:10" ht="23.25" customHeight="1">
      <c r="B14" s="246"/>
      <c r="C14" s="247" t="s">
        <v>645</v>
      </c>
      <c r="D14" s="421"/>
      <c r="E14" s="248"/>
      <c r="F14" s="421"/>
      <c r="G14" s="421"/>
      <c r="H14" s="421"/>
      <c r="I14" s="421"/>
      <c r="J14" s="380"/>
    </row>
    <row r="15" spans="2:10" ht="15" customHeight="1">
      <c r="B15" s="422" t="s">
        <v>97</v>
      </c>
      <c r="C15" s="949" t="s">
        <v>104</v>
      </c>
      <c r="D15" s="939" t="s">
        <v>98</v>
      </c>
      <c r="E15" s="941" t="s">
        <v>99</v>
      </c>
      <c r="F15" s="933"/>
      <c r="G15" s="934"/>
      <c r="H15" s="941" t="s">
        <v>100</v>
      </c>
      <c r="I15" s="933"/>
      <c r="J15" s="934"/>
    </row>
    <row r="16" spans="2:10" ht="15" customHeight="1">
      <c r="B16" s="423" t="s">
        <v>494</v>
      </c>
      <c r="C16" s="950"/>
      <c r="D16" s="940"/>
      <c r="E16" s="942"/>
      <c r="F16" s="935"/>
      <c r="G16" s="936"/>
      <c r="H16" s="942"/>
      <c r="I16" s="935"/>
      <c r="J16" s="936"/>
    </row>
    <row r="17" spans="2:10" ht="15" customHeight="1">
      <c r="B17" s="423" t="s">
        <v>29</v>
      </c>
      <c r="C17" s="950"/>
      <c r="D17" s="939" t="s">
        <v>98</v>
      </c>
      <c r="E17" s="941" t="s">
        <v>99</v>
      </c>
      <c r="F17" s="933"/>
      <c r="G17" s="934"/>
      <c r="H17" s="941" t="s">
        <v>100</v>
      </c>
      <c r="I17" s="933"/>
      <c r="J17" s="934"/>
    </row>
    <row r="18" spans="2:10" ht="15" customHeight="1">
      <c r="B18" s="423"/>
      <c r="C18" s="950"/>
      <c r="D18" s="940"/>
      <c r="E18" s="942"/>
      <c r="F18" s="935"/>
      <c r="G18" s="936"/>
      <c r="H18" s="942"/>
      <c r="I18" s="935"/>
      <c r="J18" s="936"/>
    </row>
    <row r="19" spans="2:10" ht="15" customHeight="1">
      <c r="B19" s="452" t="s">
        <v>495</v>
      </c>
      <c r="C19" s="950"/>
      <c r="D19" s="939" t="s">
        <v>98</v>
      </c>
      <c r="E19" s="941" t="s">
        <v>99</v>
      </c>
      <c r="F19" s="933"/>
      <c r="G19" s="934"/>
      <c r="H19" s="941" t="s">
        <v>100</v>
      </c>
      <c r="I19" s="933"/>
      <c r="J19" s="934"/>
    </row>
    <row r="20" spans="2:10" ht="15" customHeight="1">
      <c r="B20" s="452" t="s">
        <v>496</v>
      </c>
      <c r="C20" s="950"/>
      <c r="D20" s="940"/>
      <c r="E20" s="942"/>
      <c r="F20" s="935"/>
      <c r="G20" s="936"/>
      <c r="H20" s="942"/>
      <c r="I20" s="935"/>
      <c r="J20" s="936"/>
    </row>
    <row r="21" spans="2:10" ht="15" customHeight="1">
      <c r="B21" s="452"/>
      <c r="C21" s="950"/>
      <c r="D21" s="939" t="s">
        <v>98</v>
      </c>
      <c r="E21" s="941" t="s">
        <v>99</v>
      </c>
      <c r="F21" s="933"/>
      <c r="G21" s="934"/>
      <c r="H21" s="941" t="s">
        <v>100</v>
      </c>
      <c r="I21" s="933"/>
      <c r="J21" s="934"/>
    </row>
    <row r="22" spans="2:10" ht="15" customHeight="1">
      <c r="B22" s="452" t="s">
        <v>497</v>
      </c>
      <c r="C22" s="950"/>
      <c r="D22" s="940"/>
      <c r="E22" s="942"/>
      <c r="F22" s="935"/>
      <c r="G22" s="936"/>
      <c r="H22" s="942"/>
      <c r="I22" s="935"/>
      <c r="J22" s="936"/>
    </row>
    <row r="23" spans="2:10" ht="15" customHeight="1">
      <c r="B23" s="452" t="s">
        <v>498</v>
      </c>
      <c r="C23" s="950"/>
      <c r="D23" s="939" t="s">
        <v>98</v>
      </c>
      <c r="E23" s="941" t="s">
        <v>99</v>
      </c>
      <c r="F23" s="933"/>
      <c r="G23" s="934"/>
      <c r="H23" s="941" t="s">
        <v>100</v>
      </c>
      <c r="I23" s="933"/>
      <c r="J23" s="934"/>
    </row>
    <row r="24" spans="2:10" ht="15" customHeight="1">
      <c r="B24" s="453"/>
      <c r="C24" s="951"/>
      <c r="D24" s="940"/>
      <c r="E24" s="942"/>
      <c r="F24" s="935"/>
      <c r="G24" s="936"/>
      <c r="H24" s="942"/>
      <c r="I24" s="935"/>
      <c r="J24" s="936"/>
    </row>
    <row r="25" spans="2:10" ht="15" customHeight="1">
      <c r="B25" s="581"/>
      <c r="C25" s="604"/>
      <c r="D25" s="579"/>
      <c r="E25" s="579"/>
      <c r="F25" s="579"/>
      <c r="G25" s="579"/>
      <c r="H25" s="579"/>
      <c r="I25" s="579"/>
      <c r="J25" s="579"/>
    </row>
    <row r="26" spans="2:10" ht="14.25" customHeight="1">
      <c r="B26" s="376" t="s">
        <v>900</v>
      </c>
      <c r="C26" s="376"/>
      <c r="D26" s="376"/>
      <c r="E26" s="376"/>
      <c r="F26" s="376"/>
      <c r="G26" s="376"/>
    </row>
    <row r="27" spans="2:10" ht="14.25" customHeight="1">
      <c r="B27" s="376" t="s">
        <v>904</v>
      </c>
      <c r="C27" s="376"/>
      <c r="D27" s="376"/>
      <c r="E27" s="376"/>
      <c r="F27" s="376"/>
      <c r="G27" s="376"/>
    </row>
    <row r="28" spans="2:10" s="127" customFormat="1" ht="14.25" customHeight="1">
      <c r="B28" s="376" t="s">
        <v>777</v>
      </c>
      <c r="C28" s="376"/>
      <c r="D28" s="376"/>
      <c r="E28" s="376"/>
      <c r="F28" s="376"/>
      <c r="G28" s="376"/>
      <c r="H28" s="744"/>
    </row>
    <row r="29" spans="2:10" ht="14.25" customHeight="1">
      <c r="B29" s="647" t="s">
        <v>561</v>
      </c>
      <c r="C29" s="647"/>
      <c r="D29" s="647"/>
      <c r="E29" s="647"/>
      <c r="F29" s="647"/>
      <c r="G29" s="647"/>
      <c r="H29" s="647"/>
      <c r="I29" s="161"/>
      <c r="J29" s="161"/>
    </row>
    <row r="30" spans="2:10" ht="14.25" customHeight="1">
      <c r="B30" s="647" t="s">
        <v>778</v>
      </c>
      <c r="C30" s="647"/>
      <c r="D30" s="647"/>
      <c r="E30" s="647"/>
      <c r="F30" s="647"/>
      <c r="G30" s="647"/>
      <c r="H30" s="647"/>
      <c r="I30" s="161"/>
      <c r="J30" s="161"/>
    </row>
    <row r="31" spans="2:10" ht="14.25" customHeight="1">
      <c r="B31" s="647" t="s">
        <v>707</v>
      </c>
      <c r="C31" s="647"/>
      <c r="D31" s="647"/>
      <c r="E31" s="647"/>
      <c r="F31" s="647"/>
      <c r="G31" s="647"/>
      <c r="H31" s="647"/>
      <c r="I31" s="161"/>
      <c r="J31" s="161"/>
    </row>
    <row r="32" spans="2:10" ht="14.25" customHeight="1">
      <c r="B32" s="611" t="s">
        <v>622</v>
      </c>
      <c r="C32" s="611"/>
      <c r="D32" s="28"/>
      <c r="E32" s="28"/>
      <c r="F32" s="28"/>
      <c r="G32" s="28"/>
      <c r="H32" s="161"/>
      <c r="I32" s="161"/>
      <c r="J32" s="161"/>
    </row>
    <row r="33" spans="2:10" ht="14.25" customHeight="1">
      <c r="B33" s="611" t="s">
        <v>623</v>
      </c>
      <c r="C33" s="611"/>
      <c r="D33" s="28"/>
      <c r="E33" s="28"/>
      <c r="F33" s="28"/>
      <c r="G33" s="28"/>
      <c r="H33" s="161"/>
      <c r="I33" s="161"/>
      <c r="J33" s="161"/>
    </row>
    <row r="34" spans="2:10" ht="14.25" customHeight="1">
      <c r="B34" s="611" t="s">
        <v>896</v>
      </c>
      <c r="C34" s="611"/>
      <c r="D34" s="28"/>
      <c r="E34" s="28"/>
      <c r="F34" s="28"/>
      <c r="G34" s="28"/>
      <c r="H34" s="161"/>
      <c r="I34" s="161"/>
      <c r="J34" s="161"/>
    </row>
    <row r="35" spans="2:10" ht="14.25" customHeight="1">
      <c r="B35" s="611" t="s">
        <v>624</v>
      </c>
      <c r="C35" s="611"/>
      <c r="D35" s="28"/>
      <c r="E35" s="28"/>
      <c r="F35" s="28"/>
      <c r="G35" s="28"/>
      <c r="H35" s="161"/>
      <c r="I35" s="161"/>
      <c r="J35" s="161"/>
    </row>
    <row r="36" spans="2:10" ht="14.25" customHeight="1">
      <c r="B36" s="611" t="s">
        <v>625</v>
      </c>
      <c r="C36" s="611"/>
      <c r="D36" s="28"/>
      <c r="E36" s="28"/>
      <c r="F36" s="28"/>
      <c r="G36" s="28"/>
      <c r="H36" s="161"/>
      <c r="I36" s="161"/>
      <c r="J36" s="161"/>
    </row>
    <row r="37" spans="2:10">
      <c r="B37" s="376"/>
      <c r="C37" s="376"/>
    </row>
  </sheetData>
  <mergeCells count="29">
    <mergeCell ref="B4:J4"/>
    <mergeCell ref="H23:J24"/>
    <mergeCell ref="D17:D18"/>
    <mergeCell ref="D19:D20"/>
    <mergeCell ref="E19:E20"/>
    <mergeCell ref="F19:G20"/>
    <mergeCell ref="H19:J20"/>
    <mergeCell ref="H17:J18"/>
    <mergeCell ref="H15:J16"/>
    <mergeCell ref="F17:G18"/>
    <mergeCell ref="B6:C6"/>
    <mergeCell ref="F10:J10"/>
    <mergeCell ref="F11:J11"/>
    <mergeCell ref="B10:B11"/>
    <mergeCell ref="F23:G24"/>
    <mergeCell ref="B5:C5"/>
    <mergeCell ref="D15:D16"/>
    <mergeCell ref="E15:E16"/>
    <mergeCell ref="E17:E18"/>
    <mergeCell ref="F15:G16"/>
    <mergeCell ref="D21:D22"/>
    <mergeCell ref="E21:E22"/>
    <mergeCell ref="F21:G22"/>
    <mergeCell ref="F12:J12"/>
    <mergeCell ref="C13:J13"/>
    <mergeCell ref="C15:C24"/>
    <mergeCell ref="H21:J22"/>
    <mergeCell ref="D23:D24"/>
    <mergeCell ref="E23:E24"/>
  </mergeCells>
  <phoneticPr fontId="2"/>
  <printOptions horizontalCentered="1"/>
  <pageMargins left="0.70866141732283472" right="0.70866141732283472" top="0.78740157480314965" bottom="0.59055118110236227" header="0.51181102362204722" footer="0.51181102362204722"/>
  <pageSetup paperSize="9" scale="92"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4"/>
  <sheetViews>
    <sheetView workbookViewId="0">
      <selection activeCell="H35" sqref="H35"/>
    </sheetView>
  </sheetViews>
  <sheetFormatPr defaultColWidth="16.125" defaultRowHeight="13.5"/>
  <cols>
    <col min="1" max="1" width="30.625" style="647" customWidth="1"/>
    <col min="2" max="3" width="27.125" style="647" customWidth="1"/>
    <col min="4" max="4" width="15.5" style="647" customWidth="1"/>
    <col min="5" max="5" width="5.875" style="648" customWidth="1"/>
    <col min="6" max="6" width="5.875" style="649" customWidth="1"/>
    <col min="7" max="7" width="9" style="647" customWidth="1"/>
    <col min="8" max="8" width="15.5" style="647" customWidth="1"/>
    <col min="9" max="9" width="16.125" style="650"/>
    <col min="10" max="10" width="11.375" style="647" customWidth="1"/>
    <col min="11" max="11" width="16.125" style="647" hidden="1" customWidth="1"/>
    <col min="12" max="16384" width="16.125" style="647"/>
  </cols>
  <sheetData>
    <row r="1" spans="1:11" ht="21" customHeight="1">
      <c r="A1" s="647" t="s">
        <v>686</v>
      </c>
    </row>
    <row r="2" spans="1:11" ht="21" customHeight="1">
      <c r="A2" s="957" t="s">
        <v>657</v>
      </c>
      <c r="B2" s="958"/>
      <c r="C2" s="958"/>
      <c r="D2" s="958"/>
      <c r="E2" s="958"/>
      <c r="F2" s="958"/>
      <c r="G2" s="958"/>
      <c r="H2" s="958"/>
      <c r="I2" s="958"/>
      <c r="J2" s="958"/>
    </row>
    <row r="4" spans="1:11" ht="21" customHeight="1">
      <c r="A4" s="651" t="s">
        <v>658</v>
      </c>
      <c r="B4" s="651" t="s">
        <v>659</v>
      </c>
      <c r="C4" s="651" t="s">
        <v>660</v>
      </c>
      <c r="D4" s="651" t="s">
        <v>661</v>
      </c>
      <c r="E4" s="651" t="s">
        <v>662</v>
      </c>
      <c r="F4" s="651" t="s">
        <v>663</v>
      </c>
      <c r="G4" s="652" t="s">
        <v>664</v>
      </c>
      <c r="H4" s="651" t="s">
        <v>665</v>
      </c>
      <c r="I4" s="651" t="s">
        <v>666</v>
      </c>
      <c r="J4" s="653" t="s">
        <v>667</v>
      </c>
    </row>
    <row r="5" spans="1:11" ht="21" customHeight="1">
      <c r="A5" s="959" t="s">
        <v>690</v>
      </c>
      <c r="B5" s="960"/>
      <c r="C5" s="961"/>
      <c r="D5" s="651"/>
      <c r="E5" s="656"/>
      <c r="F5" s="651"/>
      <c r="G5" s="657"/>
      <c r="H5" s="651"/>
      <c r="I5" s="651"/>
      <c r="J5" s="653"/>
    </row>
    <row r="6" spans="1:11" ht="21" customHeight="1">
      <c r="A6" s="654" t="s">
        <v>687</v>
      </c>
      <c r="B6" s="655"/>
      <c r="C6" s="655"/>
      <c r="D6" s="656"/>
      <c r="E6" s="656"/>
      <c r="F6" s="651"/>
      <c r="G6" s="657"/>
      <c r="H6" s="651"/>
      <c r="I6" s="651"/>
      <c r="J6" s="653"/>
    </row>
    <row r="7" spans="1:11" ht="21" customHeight="1">
      <c r="A7" s="656"/>
      <c r="B7" s="658"/>
      <c r="C7" s="658"/>
      <c r="D7" s="659"/>
      <c r="E7" s="656"/>
      <c r="F7" s="651"/>
      <c r="G7" s="657"/>
      <c r="H7" s="659">
        <f>IF(G7="",SUM(D7*E7),SUM(D7*E7*G7))</f>
        <v>0</v>
      </c>
      <c r="I7" s="651"/>
      <c r="J7" s="653"/>
    </row>
    <row r="8" spans="1:11" ht="21" customHeight="1">
      <c r="A8" s="660"/>
      <c r="B8" s="658"/>
      <c r="C8" s="658"/>
      <c r="D8" s="659"/>
      <c r="E8" s="656"/>
      <c r="F8" s="651"/>
      <c r="G8" s="657"/>
      <c r="H8" s="659">
        <f>IF(G8="",SUM(D8*E8),SUM(D8*E8*G8))</f>
        <v>0</v>
      </c>
      <c r="I8" s="651"/>
      <c r="J8" s="653"/>
    </row>
    <row r="9" spans="1:11" ht="21" customHeight="1">
      <c r="A9" s="656"/>
      <c r="B9" s="658"/>
      <c r="C9" s="658"/>
      <c r="D9" s="659"/>
      <c r="E9" s="656"/>
      <c r="F9" s="651"/>
      <c r="G9" s="657"/>
      <c r="H9" s="659">
        <f>IF(G9="",SUM(D9*E9),SUM(D9*E9*G9))</f>
        <v>0</v>
      </c>
      <c r="I9" s="651"/>
      <c r="J9" s="653"/>
    </row>
    <row r="10" spans="1:11" ht="21" customHeight="1">
      <c r="A10" s="660"/>
      <c r="B10" s="655"/>
      <c r="C10" s="655"/>
      <c r="D10" s="656"/>
      <c r="E10" s="656"/>
      <c r="F10" s="651"/>
      <c r="G10" s="657"/>
      <c r="H10" s="659">
        <f t="shared" ref="H10:H22" si="0">IF(G10="",SUM(D10*E10),SUM(D10*E10*G10))</f>
        <v>0</v>
      </c>
      <c r="I10" s="651"/>
      <c r="J10" s="653"/>
    </row>
    <row r="11" spans="1:11" ht="21" customHeight="1">
      <c r="A11" s="656"/>
      <c r="B11" s="655"/>
      <c r="C11" s="655"/>
      <c r="D11" s="656"/>
      <c r="E11" s="656"/>
      <c r="F11" s="651"/>
      <c r="G11" s="657"/>
      <c r="H11" s="659">
        <f t="shared" si="0"/>
        <v>0</v>
      </c>
      <c r="I11" s="651"/>
      <c r="J11" s="653"/>
    </row>
    <row r="12" spans="1:11" ht="21" customHeight="1">
      <c r="A12" s="685"/>
      <c r="B12" s="662"/>
      <c r="C12" s="662"/>
      <c r="D12" s="661"/>
      <c r="E12" s="663"/>
      <c r="F12" s="664"/>
      <c r="G12" s="665"/>
      <c r="H12" s="659">
        <f t="shared" si="0"/>
        <v>0</v>
      </c>
      <c r="I12" s="651"/>
      <c r="J12" s="667" t="str">
        <f t="shared" ref="J12:J16" si="1">IF($M$82="✓","",IF($M12=1,$R12,IF($M12=2,$W12,"")))</f>
        <v/>
      </c>
    </row>
    <row r="13" spans="1:11" ht="21" customHeight="1">
      <c r="A13" s="663"/>
      <c r="B13" s="668"/>
      <c r="C13" s="668"/>
      <c r="D13" s="659"/>
      <c r="E13" s="663"/>
      <c r="F13" s="664"/>
      <c r="G13" s="669"/>
      <c r="H13" s="659">
        <f t="shared" si="0"/>
        <v>0</v>
      </c>
      <c r="I13" s="651"/>
      <c r="J13" s="667" t="str">
        <f t="shared" si="1"/>
        <v/>
      </c>
      <c r="K13" s="647" t="s">
        <v>669</v>
      </c>
    </row>
    <row r="14" spans="1:11" ht="21" customHeight="1">
      <c r="A14" s="670"/>
      <c r="B14" s="668"/>
      <c r="C14" s="662"/>
      <c r="D14" s="659"/>
      <c r="E14" s="661"/>
      <c r="F14" s="664"/>
      <c r="G14" s="669"/>
      <c r="H14" s="659">
        <f t="shared" si="0"/>
        <v>0</v>
      </c>
      <c r="I14" s="651"/>
      <c r="J14" s="667" t="str">
        <f t="shared" si="1"/>
        <v/>
      </c>
      <c r="K14" s="647" t="s">
        <v>670</v>
      </c>
    </row>
    <row r="15" spans="1:11" ht="21" customHeight="1">
      <c r="A15" s="661"/>
      <c r="B15" s="668"/>
      <c r="C15" s="662"/>
      <c r="D15" s="659"/>
      <c r="E15" s="661"/>
      <c r="F15" s="664"/>
      <c r="G15" s="669"/>
      <c r="H15" s="659">
        <f t="shared" si="0"/>
        <v>0</v>
      </c>
      <c r="I15" s="651"/>
      <c r="J15" s="667" t="str">
        <f t="shared" si="1"/>
        <v/>
      </c>
      <c r="K15" s="647" t="s">
        <v>671</v>
      </c>
    </row>
    <row r="16" spans="1:11" ht="21" customHeight="1">
      <c r="A16" s="661"/>
      <c r="B16" s="668"/>
      <c r="C16" s="662"/>
      <c r="D16" s="659"/>
      <c r="E16" s="661"/>
      <c r="F16" s="664"/>
      <c r="G16" s="669"/>
      <c r="H16" s="659">
        <f t="shared" si="0"/>
        <v>0</v>
      </c>
      <c r="I16" s="651"/>
      <c r="J16" s="667" t="str">
        <f t="shared" si="1"/>
        <v/>
      </c>
      <c r="K16" s="647" t="s">
        <v>672</v>
      </c>
    </row>
    <row r="17" spans="1:11" ht="21" customHeight="1">
      <c r="A17" s="670"/>
      <c r="B17" s="668"/>
      <c r="C17" s="662"/>
      <c r="D17" s="659"/>
      <c r="E17" s="661"/>
      <c r="F17" s="664"/>
      <c r="G17" s="669"/>
      <c r="H17" s="659">
        <f t="shared" si="0"/>
        <v>0</v>
      </c>
      <c r="I17" s="651"/>
      <c r="J17" s="667" t="str">
        <f t="shared" ref="J17:J25" si="2">IF($M$82="✓","",IF($M17=1,$R17,IF($M17=2,$W17,"")))</f>
        <v/>
      </c>
      <c r="K17" s="647" t="s">
        <v>673</v>
      </c>
    </row>
    <row r="18" spans="1:11" ht="21" customHeight="1">
      <c r="A18" s="661"/>
      <c r="B18" s="668"/>
      <c r="C18" s="662"/>
      <c r="D18" s="659"/>
      <c r="E18" s="661"/>
      <c r="F18" s="664"/>
      <c r="G18" s="669"/>
      <c r="H18" s="659">
        <f t="shared" si="0"/>
        <v>0</v>
      </c>
      <c r="I18" s="651"/>
      <c r="J18" s="667" t="str">
        <f t="shared" si="2"/>
        <v/>
      </c>
    </row>
    <row r="19" spans="1:11" ht="21" customHeight="1">
      <c r="A19" s="661"/>
      <c r="B19" s="668"/>
      <c r="C19" s="662"/>
      <c r="D19" s="659"/>
      <c r="E19" s="661"/>
      <c r="F19" s="664"/>
      <c r="G19" s="669"/>
      <c r="H19" s="659">
        <f t="shared" si="0"/>
        <v>0</v>
      </c>
      <c r="I19" s="651"/>
      <c r="J19" s="667" t="str">
        <f t="shared" si="2"/>
        <v/>
      </c>
    </row>
    <row r="20" spans="1:11" ht="21" customHeight="1">
      <c r="A20" s="661"/>
      <c r="B20" s="668"/>
      <c r="C20" s="662"/>
      <c r="D20" s="659"/>
      <c r="E20" s="663"/>
      <c r="F20" s="664"/>
      <c r="G20" s="669"/>
      <c r="H20" s="659">
        <f t="shared" si="0"/>
        <v>0</v>
      </c>
      <c r="I20" s="651"/>
      <c r="J20" s="667" t="str">
        <f t="shared" si="2"/>
        <v/>
      </c>
    </row>
    <row r="21" spans="1:11" ht="21" customHeight="1">
      <c r="A21" s="661"/>
      <c r="B21" s="668"/>
      <c r="C21" s="662"/>
      <c r="D21" s="659"/>
      <c r="E21" s="663"/>
      <c r="F21" s="664"/>
      <c r="G21" s="669"/>
      <c r="H21" s="659">
        <f t="shared" si="0"/>
        <v>0</v>
      </c>
      <c r="I21" s="651"/>
      <c r="J21" s="667" t="str">
        <f t="shared" si="2"/>
        <v/>
      </c>
    </row>
    <row r="22" spans="1:11" ht="21" customHeight="1">
      <c r="A22" s="661"/>
      <c r="B22" s="668"/>
      <c r="C22" s="662"/>
      <c r="D22" s="659"/>
      <c r="E22" s="663"/>
      <c r="F22" s="664"/>
      <c r="G22" s="669"/>
      <c r="H22" s="659">
        <f t="shared" si="0"/>
        <v>0</v>
      </c>
      <c r="I22" s="651"/>
      <c r="J22" s="667" t="str">
        <f t="shared" si="2"/>
        <v/>
      </c>
    </row>
    <row r="23" spans="1:11" ht="21" customHeight="1">
      <c r="A23" s="686" t="s">
        <v>668</v>
      </c>
      <c r="B23" s="668"/>
      <c r="C23" s="671"/>
      <c r="D23" s="660"/>
      <c r="E23" s="663"/>
      <c r="F23" s="664"/>
      <c r="G23" s="665"/>
      <c r="H23" s="672">
        <f>SUM(H7:H22)</f>
        <v>0</v>
      </c>
      <c r="I23" s="651"/>
      <c r="J23" s="667" t="str">
        <f t="shared" si="2"/>
        <v/>
      </c>
    </row>
    <row r="24" spans="1:11" ht="21" customHeight="1">
      <c r="A24" s="654" t="s">
        <v>688</v>
      </c>
      <c r="B24" s="668"/>
      <c r="C24" s="684"/>
      <c r="D24" s="656"/>
      <c r="E24" s="656"/>
      <c r="F24" s="651"/>
      <c r="G24" s="673"/>
      <c r="H24" s="674"/>
      <c r="I24" s="651"/>
      <c r="J24" s="667" t="str">
        <f t="shared" si="2"/>
        <v/>
      </c>
    </row>
    <row r="25" spans="1:11" ht="21" customHeight="1">
      <c r="A25" s="675"/>
      <c r="B25" s="668"/>
      <c r="C25" s="675"/>
      <c r="D25" s="674"/>
      <c r="E25" s="656"/>
      <c r="F25" s="651"/>
      <c r="G25" s="673"/>
      <c r="H25" s="659">
        <f t="shared" ref="H25:H33" si="3">IF(G25="",SUM(D25*E25),SUM(D25*E25*G25))</f>
        <v>0</v>
      </c>
      <c r="I25" s="651"/>
      <c r="J25" s="667" t="str">
        <f t="shared" si="2"/>
        <v/>
      </c>
    </row>
    <row r="26" spans="1:11" ht="21" customHeight="1">
      <c r="A26" s="675"/>
      <c r="B26" s="668"/>
      <c r="C26" s="675"/>
      <c r="D26" s="674"/>
      <c r="E26" s="656"/>
      <c r="F26" s="651"/>
      <c r="G26" s="673"/>
      <c r="H26" s="659">
        <f t="shared" si="3"/>
        <v>0</v>
      </c>
      <c r="I26" s="651"/>
      <c r="J26" s="667" t="str">
        <f t="shared" ref="J26:J34" si="4">IF($M$82="✓","",IF($M26=1,$R26,IF($M26=2,$W26,"")))</f>
        <v/>
      </c>
    </row>
    <row r="27" spans="1:11" ht="21" customHeight="1">
      <c r="A27" s="675"/>
      <c r="B27" s="668"/>
      <c r="C27" s="675"/>
      <c r="D27" s="674"/>
      <c r="E27" s="656"/>
      <c r="F27" s="651"/>
      <c r="G27" s="673"/>
      <c r="H27" s="659">
        <f t="shared" si="3"/>
        <v>0</v>
      </c>
      <c r="I27" s="651"/>
      <c r="J27" s="667" t="str">
        <f t="shared" si="4"/>
        <v/>
      </c>
    </row>
    <row r="28" spans="1:11" ht="21" customHeight="1">
      <c r="A28" s="675"/>
      <c r="B28" s="668"/>
      <c r="C28" s="675"/>
      <c r="D28" s="674"/>
      <c r="E28" s="656"/>
      <c r="F28" s="651"/>
      <c r="G28" s="673"/>
      <c r="H28" s="659">
        <f t="shared" si="3"/>
        <v>0</v>
      </c>
      <c r="I28" s="651"/>
      <c r="J28" s="667" t="str">
        <f t="shared" si="4"/>
        <v/>
      </c>
    </row>
    <row r="29" spans="1:11" ht="21" customHeight="1">
      <c r="A29" s="675"/>
      <c r="B29" s="668"/>
      <c r="C29" s="675"/>
      <c r="D29" s="674"/>
      <c r="E29" s="656"/>
      <c r="F29" s="651"/>
      <c r="G29" s="673"/>
      <c r="H29" s="659">
        <f t="shared" si="3"/>
        <v>0</v>
      </c>
      <c r="I29" s="651"/>
      <c r="J29" s="667" t="str">
        <f t="shared" si="4"/>
        <v/>
      </c>
    </row>
    <row r="30" spans="1:11" ht="21" customHeight="1">
      <c r="A30" s="651"/>
      <c r="B30" s="668"/>
      <c r="C30" s="676"/>
      <c r="D30" s="656"/>
      <c r="E30" s="656"/>
      <c r="F30" s="651"/>
      <c r="G30" s="673"/>
      <c r="H30" s="659">
        <f t="shared" si="3"/>
        <v>0</v>
      </c>
      <c r="I30" s="651"/>
      <c r="J30" s="667" t="str">
        <f t="shared" si="4"/>
        <v/>
      </c>
    </row>
    <row r="31" spans="1:11" ht="21" customHeight="1">
      <c r="A31" s="675"/>
      <c r="B31" s="668"/>
      <c r="C31" s="675"/>
      <c r="D31" s="656"/>
      <c r="E31" s="656"/>
      <c r="F31" s="651"/>
      <c r="G31" s="673"/>
      <c r="H31" s="659">
        <f t="shared" si="3"/>
        <v>0</v>
      </c>
      <c r="I31" s="651"/>
      <c r="J31" s="667" t="str">
        <f t="shared" si="4"/>
        <v/>
      </c>
    </row>
    <row r="32" spans="1:11" ht="21" customHeight="1">
      <c r="A32" s="675"/>
      <c r="B32" s="668"/>
      <c r="C32" s="675"/>
      <c r="D32" s="674"/>
      <c r="E32" s="656"/>
      <c r="F32" s="651"/>
      <c r="G32" s="673"/>
      <c r="H32" s="659">
        <f t="shared" si="3"/>
        <v>0</v>
      </c>
      <c r="I32" s="651"/>
      <c r="J32" s="667" t="str">
        <f t="shared" si="4"/>
        <v/>
      </c>
    </row>
    <row r="33" spans="1:10" ht="21" customHeight="1">
      <c r="A33" s="675"/>
      <c r="B33" s="668"/>
      <c r="C33" s="675"/>
      <c r="D33" s="674"/>
      <c r="E33" s="656"/>
      <c r="F33" s="651"/>
      <c r="G33" s="673"/>
      <c r="H33" s="659">
        <f t="shared" si="3"/>
        <v>0</v>
      </c>
      <c r="I33" s="651"/>
      <c r="J33" s="667" t="str">
        <f t="shared" si="4"/>
        <v/>
      </c>
    </row>
    <row r="34" spans="1:10" ht="21" customHeight="1">
      <c r="A34" s="651" t="s">
        <v>691</v>
      </c>
      <c r="B34" s="668"/>
      <c r="C34" s="675"/>
      <c r="D34" s="674"/>
      <c r="E34" s="656"/>
      <c r="F34" s="651"/>
      <c r="G34" s="673"/>
      <c r="H34" s="677">
        <f>SUM(H25:H33)</f>
        <v>0</v>
      </c>
      <c r="I34" s="651"/>
      <c r="J34" s="667" t="str">
        <f t="shared" si="4"/>
        <v/>
      </c>
    </row>
    <row r="35" spans="1:10" ht="21" customHeight="1">
      <c r="A35" s="651" t="s">
        <v>675</v>
      </c>
      <c r="B35" s="651" t="s">
        <v>659</v>
      </c>
      <c r="C35" s="651" t="s">
        <v>676</v>
      </c>
      <c r="D35" s="651" t="s">
        <v>661</v>
      </c>
      <c r="E35" s="651" t="s">
        <v>662</v>
      </c>
      <c r="F35" s="651" t="s">
        <v>663</v>
      </c>
      <c r="G35" s="652" t="s">
        <v>664</v>
      </c>
      <c r="H35" s="651" t="s">
        <v>677</v>
      </c>
      <c r="I35" s="651" t="s">
        <v>666</v>
      </c>
      <c r="J35" s="653" t="s">
        <v>667</v>
      </c>
    </row>
    <row r="36" spans="1:10" ht="21" customHeight="1">
      <c r="A36" s="654" t="s">
        <v>689</v>
      </c>
      <c r="B36" s="668"/>
      <c r="C36" s="675"/>
      <c r="D36" s="674"/>
      <c r="E36" s="656"/>
      <c r="F36" s="651"/>
      <c r="G36" s="673"/>
      <c r="H36" s="659"/>
      <c r="I36" s="651"/>
      <c r="J36" s="653"/>
    </row>
    <row r="37" spans="1:10" ht="21" customHeight="1">
      <c r="A37" s="675"/>
      <c r="B37" s="668"/>
      <c r="C37" s="675"/>
      <c r="D37" s="674"/>
      <c r="E37" s="656"/>
      <c r="F37" s="651"/>
      <c r="G37" s="673"/>
      <c r="H37" s="659">
        <f t="shared" ref="H37:H48" si="5">IF(G37="",SUM(D37*E37),SUM(D37*E37*G37))</f>
        <v>0</v>
      </c>
      <c r="I37" s="651"/>
      <c r="J37" s="667" t="str">
        <f t="shared" ref="J37:J49" si="6">IF($M$82="✓","",IF($M37=1,$R37,IF($M37=2,$W37,"")))</f>
        <v/>
      </c>
    </row>
    <row r="38" spans="1:10" ht="21" customHeight="1">
      <c r="A38" s="675"/>
      <c r="B38" s="668"/>
      <c r="C38" s="675"/>
      <c r="D38" s="674"/>
      <c r="E38" s="656"/>
      <c r="F38" s="651"/>
      <c r="G38" s="673"/>
      <c r="H38" s="659">
        <f t="shared" si="5"/>
        <v>0</v>
      </c>
      <c r="I38" s="651"/>
      <c r="J38" s="667" t="str">
        <f t="shared" si="6"/>
        <v/>
      </c>
    </row>
    <row r="39" spans="1:10" ht="21" customHeight="1">
      <c r="A39" s="675"/>
      <c r="B39" s="668"/>
      <c r="C39" s="675"/>
      <c r="D39" s="674"/>
      <c r="E39" s="656"/>
      <c r="F39" s="651"/>
      <c r="G39" s="673"/>
      <c r="H39" s="659">
        <f t="shared" si="5"/>
        <v>0</v>
      </c>
      <c r="I39" s="651"/>
      <c r="J39" s="667" t="str">
        <f t="shared" si="6"/>
        <v/>
      </c>
    </row>
    <row r="40" spans="1:10" ht="21" customHeight="1">
      <c r="A40" s="675"/>
      <c r="B40" s="668"/>
      <c r="C40" s="675"/>
      <c r="D40" s="674"/>
      <c r="E40" s="656"/>
      <c r="F40" s="651"/>
      <c r="G40" s="673"/>
      <c r="H40" s="659">
        <f t="shared" si="5"/>
        <v>0</v>
      </c>
      <c r="I40" s="651"/>
      <c r="J40" s="667" t="str">
        <f t="shared" si="6"/>
        <v/>
      </c>
    </row>
    <row r="41" spans="1:10" ht="21" customHeight="1">
      <c r="A41" s="675"/>
      <c r="B41" s="668"/>
      <c r="C41" s="675"/>
      <c r="D41" s="674"/>
      <c r="E41" s="656"/>
      <c r="F41" s="651"/>
      <c r="G41" s="673"/>
      <c r="H41" s="659">
        <f t="shared" si="5"/>
        <v>0</v>
      </c>
      <c r="I41" s="651"/>
      <c r="J41" s="667" t="str">
        <f t="shared" si="6"/>
        <v/>
      </c>
    </row>
    <row r="42" spans="1:10" ht="21" customHeight="1">
      <c r="A42" s="651"/>
      <c r="B42" s="668"/>
      <c r="C42" s="676"/>
      <c r="D42" s="656"/>
      <c r="E42" s="656"/>
      <c r="F42" s="651"/>
      <c r="G42" s="673"/>
      <c r="H42" s="659">
        <f t="shared" si="5"/>
        <v>0</v>
      </c>
      <c r="I42" s="651"/>
      <c r="J42" s="667" t="str">
        <f t="shared" si="6"/>
        <v/>
      </c>
    </row>
    <row r="43" spans="1:10" ht="21" customHeight="1">
      <c r="A43" s="675"/>
      <c r="B43" s="668"/>
      <c r="C43" s="675"/>
      <c r="D43" s="656"/>
      <c r="E43" s="656"/>
      <c r="F43" s="651"/>
      <c r="G43" s="673"/>
      <c r="H43" s="659">
        <f t="shared" si="5"/>
        <v>0</v>
      </c>
      <c r="I43" s="651"/>
      <c r="J43" s="667" t="str">
        <f t="shared" si="6"/>
        <v/>
      </c>
    </row>
    <row r="44" spans="1:10" ht="21" customHeight="1">
      <c r="A44" s="675"/>
      <c r="B44" s="668"/>
      <c r="C44" s="675"/>
      <c r="D44" s="674"/>
      <c r="E44" s="656"/>
      <c r="F44" s="651"/>
      <c r="G44" s="673"/>
      <c r="H44" s="659">
        <f t="shared" si="5"/>
        <v>0</v>
      </c>
      <c r="I44" s="651"/>
      <c r="J44" s="667" t="str">
        <f t="shared" si="6"/>
        <v/>
      </c>
    </row>
    <row r="45" spans="1:10" ht="21" customHeight="1">
      <c r="A45" s="675"/>
      <c r="B45" s="668"/>
      <c r="C45" s="675"/>
      <c r="D45" s="674"/>
      <c r="E45" s="656"/>
      <c r="F45" s="651"/>
      <c r="G45" s="673"/>
      <c r="H45" s="659">
        <f t="shared" si="5"/>
        <v>0</v>
      </c>
      <c r="I45" s="651"/>
      <c r="J45" s="667" t="str">
        <f t="shared" si="6"/>
        <v/>
      </c>
    </row>
    <row r="46" spans="1:10" ht="21" customHeight="1">
      <c r="A46" s="675"/>
      <c r="B46" s="668"/>
      <c r="C46" s="675"/>
      <c r="D46" s="674"/>
      <c r="E46" s="656"/>
      <c r="F46" s="651"/>
      <c r="G46" s="673"/>
      <c r="H46" s="659">
        <f t="shared" si="5"/>
        <v>0</v>
      </c>
      <c r="I46" s="651"/>
      <c r="J46" s="667" t="str">
        <f t="shared" si="6"/>
        <v/>
      </c>
    </row>
    <row r="47" spans="1:10" ht="21" customHeight="1">
      <c r="A47" s="675"/>
      <c r="B47" s="668"/>
      <c r="C47" s="675"/>
      <c r="D47" s="674"/>
      <c r="E47" s="656"/>
      <c r="F47" s="651"/>
      <c r="G47" s="673"/>
      <c r="H47" s="659">
        <f t="shared" si="5"/>
        <v>0</v>
      </c>
      <c r="I47" s="651"/>
      <c r="J47" s="667" t="str">
        <f t="shared" si="6"/>
        <v/>
      </c>
    </row>
    <row r="48" spans="1:10" ht="21" customHeight="1">
      <c r="A48" s="675"/>
      <c r="B48" s="668"/>
      <c r="C48" s="675"/>
      <c r="D48" s="674"/>
      <c r="E48" s="656"/>
      <c r="F48" s="651"/>
      <c r="G48" s="673"/>
      <c r="H48" s="659">
        <f t="shared" si="5"/>
        <v>0</v>
      </c>
      <c r="I48" s="651"/>
      <c r="J48" s="667" t="str">
        <f t="shared" si="6"/>
        <v/>
      </c>
    </row>
    <row r="49" spans="1:10" ht="21" customHeight="1">
      <c r="A49" s="651" t="s">
        <v>674</v>
      </c>
      <c r="B49" s="668"/>
      <c r="C49" s="676"/>
      <c r="D49" s="656"/>
      <c r="E49" s="656"/>
      <c r="F49" s="651"/>
      <c r="G49" s="673"/>
      <c r="H49" s="677">
        <f>SUM(H37:H48)</f>
        <v>0</v>
      </c>
      <c r="I49" s="651"/>
      <c r="J49" s="667" t="str">
        <f t="shared" si="6"/>
        <v/>
      </c>
    </row>
    <row r="50" spans="1:10" ht="21" customHeight="1">
      <c r="A50" s="656"/>
      <c r="B50" s="668"/>
      <c r="C50" s="651"/>
      <c r="D50" s="651"/>
      <c r="E50" s="656"/>
      <c r="F50" s="651"/>
      <c r="G50" s="657"/>
      <c r="H50" s="651"/>
      <c r="I50" s="651"/>
      <c r="J50" s="667"/>
    </row>
    <row r="51" spans="1:10" ht="21" customHeight="1">
      <c r="A51" s="675"/>
      <c r="B51" s="668"/>
      <c r="C51" s="675"/>
      <c r="D51" s="656"/>
      <c r="E51" s="656"/>
      <c r="F51" s="651"/>
      <c r="G51" s="673"/>
      <c r="H51" s="656"/>
      <c r="I51" s="651"/>
      <c r="J51" s="667" t="str">
        <f t="shared" ref="J51:J61" si="7">IF($M$82="✓","",IF($M51=1,$R51,IF($M51=2,$W51,"")))</f>
        <v/>
      </c>
    </row>
    <row r="52" spans="1:10" ht="21" customHeight="1">
      <c r="A52" s="675"/>
      <c r="B52" s="668"/>
      <c r="C52" s="675"/>
      <c r="D52" s="674"/>
      <c r="E52" s="656"/>
      <c r="F52" s="651"/>
      <c r="G52" s="673"/>
      <c r="H52" s="659"/>
      <c r="I52" s="651"/>
      <c r="J52" s="667" t="str">
        <f t="shared" si="7"/>
        <v/>
      </c>
    </row>
    <row r="53" spans="1:10" ht="21" customHeight="1">
      <c r="A53" s="675"/>
      <c r="B53" s="668"/>
      <c r="C53" s="675"/>
      <c r="D53" s="674"/>
      <c r="E53" s="656"/>
      <c r="F53" s="651"/>
      <c r="G53" s="673"/>
      <c r="H53" s="659"/>
      <c r="I53" s="651"/>
      <c r="J53" s="667" t="str">
        <f t="shared" si="7"/>
        <v/>
      </c>
    </row>
    <row r="54" spans="1:10" ht="21" customHeight="1">
      <c r="A54" s="675"/>
      <c r="B54" s="668"/>
      <c r="C54" s="675"/>
      <c r="D54" s="674"/>
      <c r="E54" s="656"/>
      <c r="F54" s="651"/>
      <c r="G54" s="673"/>
      <c r="H54" s="659"/>
      <c r="I54" s="651"/>
      <c r="J54" s="667" t="str">
        <f t="shared" si="7"/>
        <v/>
      </c>
    </row>
    <row r="55" spans="1:10" ht="21" customHeight="1">
      <c r="A55" s="675"/>
      <c r="B55" s="668"/>
      <c r="C55" s="675"/>
      <c r="D55" s="674"/>
      <c r="E55" s="656"/>
      <c r="F55" s="651"/>
      <c r="G55" s="673"/>
      <c r="H55" s="659"/>
      <c r="I55" s="651"/>
      <c r="J55" s="667" t="str">
        <f t="shared" si="7"/>
        <v/>
      </c>
    </row>
    <row r="56" spans="1:10" ht="21" customHeight="1">
      <c r="A56" s="675"/>
      <c r="B56" s="668"/>
      <c r="C56" s="675"/>
      <c r="D56" s="674"/>
      <c r="E56" s="656"/>
      <c r="F56" s="651"/>
      <c r="G56" s="673"/>
      <c r="H56" s="659"/>
      <c r="I56" s="651"/>
      <c r="J56" s="667" t="str">
        <f t="shared" si="7"/>
        <v/>
      </c>
    </row>
    <row r="57" spans="1:10" ht="21" customHeight="1">
      <c r="A57" s="675"/>
      <c r="B57" s="668"/>
      <c r="C57" s="675"/>
      <c r="D57" s="674"/>
      <c r="E57" s="656"/>
      <c r="F57" s="651"/>
      <c r="G57" s="673"/>
      <c r="H57" s="659"/>
      <c r="I57" s="651"/>
      <c r="J57" s="667" t="str">
        <f t="shared" si="7"/>
        <v/>
      </c>
    </row>
    <row r="58" spans="1:10" ht="21" customHeight="1">
      <c r="A58" s="675"/>
      <c r="B58" s="668"/>
      <c r="C58" s="675"/>
      <c r="D58" s="674"/>
      <c r="E58" s="656"/>
      <c r="F58" s="651"/>
      <c r="G58" s="673"/>
      <c r="H58" s="659"/>
      <c r="I58" s="651"/>
      <c r="J58" s="667" t="str">
        <f t="shared" si="7"/>
        <v/>
      </c>
    </row>
    <row r="59" spans="1:10" ht="21" customHeight="1">
      <c r="A59" s="675"/>
      <c r="B59" s="668"/>
      <c r="C59" s="675"/>
      <c r="D59" s="674"/>
      <c r="E59" s="656"/>
      <c r="F59" s="651"/>
      <c r="G59" s="673"/>
      <c r="H59" s="659"/>
      <c r="I59" s="651"/>
      <c r="J59" s="667" t="str">
        <f t="shared" si="7"/>
        <v/>
      </c>
    </row>
    <row r="60" spans="1:10" ht="21" customHeight="1">
      <c r="A60" s="675"/>
      <c r="B60" s="668"/>
      <c r="C60" s="675"/>
      <c r="D60" s="674"/>
      <c r="E60" s="656"/>
      <c r="F60" s="651"/>
      <c r="G60" s="673"/>
      <c r="H60" s="659"/>
      <c r="I60" s="651"/>
      <c r="J60" s="667" t="str">
        <f t="shared" si="7"/>
        <v/>
      </c>
    </row>
    <row r="61" spans="1:10" ht="21" customHeight="1">
      <c r="A61" s="651"/>
      <c r="B61" s="651"/>
      <c r="C61" s="676"/>
      <c r="D61" s="676"/>
      <c r="E61" s="656"/>
      <c r="F61" s="651"/>
      <c r="G61" s="678"/>
      <c r="H61" s="680"/>
      <c r="I61" s="651"/>
      <c r="J61" s="667" t="str">
        <f t="shared" si="7"/>
        <v/>
      </c>
    </row>
    <row r="62" spans="1:10" ht="21" customHeight="1">
      <c r="A62" s="651"/>
      <c r="B62" s="651"/>
      <c r="C62" s="676"/>
      <c r="D62" s="676"/>
      <c r="E62" s="656"/>
      <c r="F62" s="651"/>
      <c r="G62" s="678"/>
      <c r="H62" s="680"/>
      <c r="I62" s="651"/>
      <c r="J62" s="667"/>
    </row>
    <row r="63" spans="1:10" ht="21" customHeight="1">
      <c r="A63" s="651" t="s">
        <v>678</v>
      </c>
      <c r="B63" s="651"/>
      <c r="C63" s="676"/>
      <c r="D63" s="676"/>
      <c r="E63" s="656"/>
      <c r="F63" s="651"/>
      <c r="G63" s="678"/>
      <c r="H63" s="679">
        <f>ROUNDDOWN((H23+H34+H49)*0.1,0)</f>
        <v>0</v>
      </c>
      <c r="I63" s="651"/>
      <c r="J63" s="667"/>
    </row>
    <row r="64" spans="1:10" ht="21" customHeight="1">
      <c r="A64" s="651"/>
      <c r="B64" s="651"/>
      <c r="C64" s="676"/>
      <c r="D64" s="676"/>
      <c r="E64" s="656"/>
      <c r="F64" s="651"/>
      <c r="G64" s="678"/>
      <c r="H64" s="680"/>
      <c r="I64" s="651"/>
      <c r="J64" s="667"/>
    </row>
    <row r="65" spans="1:10" ht="21" customHeight="1">
      <c r="A65" s="651" t="s">
        <v>679</v>
      </c>
      <c r="B65" s="651"/>
      <c r="C65" s="676"/>
      <c r="D65" s="676"/>
      <c r="E65" s="656"/>
      <c r="F65" s="651"/>
      <c r="G65" s="678"/>
      <c r="H65" s="679">
        <f>SUM(H23+H34+H49+H63)</f>
        <v>0</v>
      </c>
      <c r="I65" s="651"/>
      <c r="J65" s="667" t="str">
        <f t="shared" ref="I65:J67" si="8">IF($M$82="✓","",IF($M65=1,$R65,IF($M65=2,$W65,"")))</f>
        <v/>
      </c>
    </row>
    <row r="66" spans="1:10" ht="21" hidden="1" customHeight="1">
      <c r="A66" s="651" t="s">
        <v>680</v>
      </c>
      <c r="B66" s="651"/>
      <c r="C66" s="676"/>
      <c r="D66" s="676"/>
      <c r="E66" s="656"/>
      <c r="F66" s="651"/>
      <c r="G66" s="676"/>
      <c r="H66" s="681">
        <v>1521191</v>
      </c>
      <c r="I66" s="666" t="str">
        <f t="shared" si="8"/>
        <v/>
      </c>
      <c r="J66" s="667" t="str">
        <f t="shared" si="8"/>
        <v/>
      </c>
    </row>
    <row r="67" spans="1:10" ht="21" hidden="1" customHeight="1">
      <c r="A67" s="651" t="s">
        <v>681</v>
      </c>
      <c r="B67" s="651"/>
      <c r="C67" s="676"/>
      <c r="D67" s="676"/>
      <c r="E67" s="656"/>
      <c r="F67" s="651"/>
      <c r="G67" s="676"/>
      <c r="H67" s="681">
        <f>H65+H66</f>
        <v>1521191</v>
      </c>
      <c r="I67" s="666" t="str">
        <f t="shared" si="8"/>
        <v/>
      </c>
      <c r="J67" s="667" t="str">
        <f t="shared" si="8"/>
        <v/>
      </c>
    </row>
    <row r="68" spans="1:10" ht="21" customHeight="1">
      <c r="A68" s="682" t="s">
        <v>682</v>
      </c>
      <c r="I68" s="648"/>
      <c r="J68" s="648"/>
    </row>
    <row r="69" spans="1:10" ht="21" customHeight="1">
      <c r="A69" s="683" t="s">
        <v>683</v>
      </c>
      <c r="I69" s="648"/>
      <c r="J69" s="648"/>
    </row>
    <row r="70" spans="1:10" ht="21" customHeight="1">
      <c r="A70" s="683" t="s">
        <v>684</v>
      </c>
      <c r="I70" s="648"/>
    </row>
    <row r="71" spans="1:10" ht="21" customHeight="1">
      <c r="A71" s="647" t="s">
        <v>686</v>
      </c>
    </row>
    <row r="72" spans="1:10" ht="21" customHeight="1">
      <c r="A72" s="957" t="s">
        <v>657</v>
      </c>
      <c r="B72" s="958"/>
      <c r="C72" s="958"/>
      <c r="D72" s="958"/>
      <c r="E72" s="958"/>
      <c r="F72" s="958"/>
      <c r="G72" s="958"/>
      <c r="H72" s="958"/>
      <c r="I72" s="958"/>
      <c r="J72" s="958"/>
    </row>
    <row r="74" spans="1:10" ht="21" customHeight="1">
      <c r="A74" s="651" t="s">
        <v>658</v>
      </c>
      <c r="B74" s="651" t="s">
        <v>659</v>
      </c>
      <c r="C74" s="651" t="s">
        <v>660</v>
      </c>
      <c r="D74" s="651" t="s">
        <v>661</v>
      </c>
      <c r="E74" s="651" t="s">
        <v>662</v>
      </c>
      <c r="F74" s="651" t="s">
        <v>663</v>
      </c>
      <c r="G74" s="652" t="s">
        <v>664</v>
      </c>
      <c r="H74" s="651" t="s">
        <v>665</v>
      </c>
      <c r="I74" s="651" t="s">
        <v>666</v>
      </c>
      <c r="J74" s="653" t="s">
        <v>667</v>
      </c>
    </row>
    <row r="75" spans="1:10" ht="21" customHeight="1">
      <c r="A75" s="694" t="s">
        <v>735</v>
      </c>
      <c r="B75" s="695"/>
      <c r="C75" s="695"/>
      <c r="D75" s="696"/>
      <c r="E75" s="697"/>
      <c r="F75" s="696"/>
      <c r="G75" s="698"/>
      <c r="H75" s="696"/>
      <c r="I75" s="696"/>
      <c r="J75" s="699"/>
    </row>
    <row r="76" spans="1:10" ht="21" customHeight="1">
      <c r="A76" s="694" t="s">
        <v>736</v>
      </c>
      <c r="B76" s="695"/>
      <c r="C76" s="695"/>
      <c r="D76" s="696"/>
      <c r="E76" s="697"/>
      <c r="F76" s="696"/>
      <c r="G76" s="698"/>
      <c r="H76" s="696"/>
      <c r="I76" s="696"/>
      <c r="J76" s="699"/>
    </row>
    <row r="77" spans="1:10" ht="21" customHeight="1">
      <c r="A77" s="697" t="s">
        <v>737</v>
      </c>
      <c r="B77" s="700" t="s">
        <v>738</v>
      </c>
      <c r="C77" s="700"/>
      <c r="D77" s="701">
        <v>50000</v>
      </c>
      <c r="E77" s="697">
        <v>30</v>
      </c>
      <c r="F77" s="696" t="s">
        <v>739</v>
      </c>
      <c r="G77" s="698"/>
      <c r="H77" s="701">
        <f>IF(G77="",SUM(D77*E77),SUM(D77*E77*G77))</f>
        <v>1500000</v>
      </c>
      <c r="I77" s="696"/>
      <c r="J77" s="702">
        <v>45230</v>
      </c>
    </row>
    <row r="78" spans="1:10" ht="21" customHeight="1">
      <c r="A78" s="697" t="s">
        <v>740</v>
      </c>
      <c r="B78" s="700" t="s">
        <v>741</v>
      </c>
      <c r="C78" s="700"/>
      <c r="D78" s="701">
        <v>200000</v>
      </c>
      <c r="E78" s="697">
        <v>15</v>
      </c>
      <c r="F78" s="696" t="s">
        <v>739</v>
      </c>
      <c r="G78" s="698"/>
      <c r="H78" s="701">
        <f>IF(G78="",SUM(D78*E78),SUM(D78*E78*G78))</f>
        <v>3000000</v>
      </c>
      <c r="I78" s="696"/>
      <c r="J78" s="702">
        <v>45230</v>
      </c>
    </row>
    <row r="79" spans="1:10" ht="21" customHeight="1">
      <c r="A79" s="703" t="s">
        <v>742</v>
      </c>
      <c r="B79" s="700"/>
      <c r="C79" s="700"/>
      <c r="D79" s="701">
        <v>5000000</v>
      </c>
      <c r="E79" s="697">
        <v>1</v>
      </c>
      <c r="F79" s="696" t="s">
        <v>743</v>
      </c>
      <c r="G79" s="698"/>
      <c r="H79" s="701">
        <f>IF(G79="",SUM(D79*E79),SUM(D79*E79*G79))</f>
        <v>5000000</v>
      </c>
      <c r="I79" s="696"/>
      <c r="J79" s="702">
        <v>45230</v>
      </c>
    </row>
    <row r="80" spans="1:10" ht="21" customHeight="1">
      <c r="A80" s="697"/>
      <c r="B80" s="700"/>
      <c r="C80" s="700"/>
      <c r="D80" s="701"/>
      <c r="E80" s="697"/>
      <c r="F80" s="696"/>
      <c r="G80" s="698"/>
      <c r="H80" s="701"/>
      <c r="I80" s="696"/>
      <c r="J80" s="699"/>
    </row>
    <row r="81" spans="1:11" ht="21" customHeight="1">
      <c r="A81" s="694" t="s">
        <v>744</v>
      </c>
      <c r="B81" s="700"/>
      <c r="C81" s="700"/>
      <c r="D81" s="701"/>
      <c r="E81" s="697"/>
      <c r="F81" s="696"/>
      <c r="G81" s="698"/>
      <c r="H81" s="701"/>
      <c r="I81" s="696"/>
      <c r="J81" s="699"/>
    </row>
    <row r="82" spans="1:11" ht="21" customHeight="1">
      <c r="A82" s="703" t="s">
        <v>745</v>
      </c>
      <c r="B82" s="700"/>
      <c r="C82" s="700"/>
      <c r="D82" s="701">
        <v>5000000</v>
      </c>
      <c r="E82" s="697">
        <v>1</v>
      </c>
      <c r="F82" s="696" t="s">
        <v>743</v>
      </c>
      <c r="G82" s="698"/>
      <c r="H82" s="701">
        <f>IF(G82="",SUM(D82*E82),SUM(D82*E82*G82))</f>
        <v>5000000</v>
      </c>
      <c r="I82" s="696"/>
      <c r="J82" s="702">
        <v>45230</v>
      </c>
    </row>
    <row r="83" spans="1:11" ht="21" customHeight="1">
      <c r="A83" s="697" t="s">
        <v>746</v>
      </c>
      <c r="B83" s="700"/>
      <c r="C83" s="700"/>
      <c r="D83" s="701">
        <v>50000</v>
      </c>
      <c r="E83" s="697">
        <v>10</v>
      </c>
      <c r="F83" s="696" t="s">
        <v>739</v>
      </c>
      <c r="G83" s="698"/>
      <c r="H83" s="701">
        <f>IF(G83="",SUM(D83*E83),SUM(D83*E83*G83))</f>
        <v>500000</v>
      </c>
      <c r="I83" s="696"/>
      <c r="J83" s="702">
        <v>45230</v>
      </c>
      <c r="K83" s="647" t="s">
        <v>669</v>
      </c>
    </row>
    <row r="84" spans="1:11" ht="21" customHeight="1">
      <c r="A84" s="697"/>
      <c r="B84" s="700"/>
      <c r="C84" s="700"/>
      <c r="D84" s="701"/>
      <c r="E84" s="697"/>
      <c r="F84" s="696"/>
      <c r="G84" s="698"/>
      <c r="H84" s="701"/>
      <c r="I84" s="696"/>
      <c r="J84" s="699"/>
      <c r="K84" s="647" t="s">
        <v>670</v>
      </c>
    </row>
    <row r="85" spans="1:11" ht="21" customHeight="1">
      <c r="A85" s="704" t="s">
        <v>747</v>
      </c>
      <c r="B85" s="695"/>
      <c r="C85" s="695"/>
      <c r="D85" s="696"/>
      <c r="E85" s="697"/>
      <c r="F85" s="696"/>
      <c r="G85" s="698"/>
      <c r="H85" s="705">
        <f>SUM(H77:H83)</f>
        <v>15000000</v>
      </c>
      <c r="I85" s="696"/>
      <c r="J85" s="699"/>
      <c r="K85" s="647" t="s">
        <v>671</v>
      </c>
    </row>
    <row r="86" spans="1:11" ht="21" customHeight="1">
      <c r="A86" s="696"/>
      <c r="B86" s="696"/>
      <c r="C86" s="706"/>
      <c r="D86" s="706"/>
      <c r="E86" s="697"/>
      <c r="F86" s="696"/>
      <c r="G86" s="707"/>
      <c r="H86" s="708"/>
      <c r="I86" s="709"/>
      <c r="J86" s="710"/>
      <c r="K86" s="647" t="s">
        <v>672</v>
      </c>
    </row>
    <row r="87" spans="1:11" ht="21" customHeight="1">
      <c r="A87" s="696" t="s">
        <v>748</v>
      </c>
      <c r="B87" s="696"/>
      <c r="C87" s="706"/>
      <c r="D87" s="706"/>
      <c r="E87" s="697"/>
      <c r="F87" s="696"/>
      <c r="G87" s="707"/>
      <c r="H87" s="711">
        <f>ROUNDDOWN((H85)*0.1,0)</f>
        <v>1500000</v>
      </c>
      <c r="I87" s="709"/>
      <c r="J87" s="710"/>
      <c r="K87" s="647" t="s">
        <v>673</v>
      </c>
    </row>
    <row r="88" spans="1:11" ht="21" customHeight="1">
      <c r="A88" s="696"/>
      <c r="B88" s="696"/>
      <c r="C88" s="706"/>
      <c r="D88" s="706"/>
      <c r="E88" s="697"/>
      <c r="F88" s="696"/>
      <c r="G88" s="707"/>
      <c r="H88" s="708"/>
      <c r="I88" s="709"/>
      <c r="J88" s="710"/>
    </row>
    <row r="89" spans="1:11" ht="21" customHeight="1">
      <c r="A89" s="696" t="s">
        <v>749</v>
      </c>
      <c r="B89" s="696"/>
      <c r="C89" s="706"/>
      <c r="D89" s="706"/>
      <c r="E89" s="697"/>
      <c r="F89" s="696"/>
      <c r="G89" s="707"/>
      <c r="H89" s="711">
        <f>SUM(H85+H87)</f>
        <v>16500000</v>
      </c>
      <c r="I89" s="709"/>
      <c r="J89" s="710"/>
    </row>
    <row r="90" spans="1:11" ht="21" hidden="1" customHeight="1">
      <c r="A90" s="651" t="s">
        <v>680</v>
      </c>
      <c r="B90" s="651"/>
      <c r="C90" s="676"/>
      <c r="D90" s="676"/>
      <c r="E90" s="656"/>
      <c r="F90" s="651"/>
      <c r="G90" s="676"/>
      <c r="H90" s="681">
        <v>1521191</v>
      </c>
      <c r="I90" s="666" t="str">
        <f>IF($M$82="✓","",IF($M90=1,$R90,IF($M90=2,$W90,"")))</f>
        <v/>
      </c>
      <c r="J90" s="667" t="str">
        <f>IF($M$82="✓","",IF($M90=1,$R90,IF($M90=2,$W90,"")))</f>
        <v/>
      </c>
    </row>
    <row r="91" spans="1:11" ht="21" hidden="1" customHeight="1">
      <c r="A91" s="651" t="s">
        <v>681</v>
      </c>
      <c r="B91" s="651"/>
      <c r="C91" s="676"/>
      <c r="D91" s="676"/>
      <c r="E91" s="656"/>
      <c r="F91" s="651"/>
      <c r="G91" s="676"/>
      <c r="H91" s="681" t="e">
        <f>#REF!+H90</f>
        <v>#REF!</v>
      </c>
      <c r="I91" s="666" t="str">
        <f>IF($M$82="✓","",IF($M91=1,$R91,IF($M91=2,$W91,"")))</f>
        <v/>
      </c>
      <c r="J91" s="667" t="str">
        <f>IF($M$82="✓","",IF($M91=1,$R91,IF($M91=2,$W91,"")))</f>
        <v/>
      </c>
    </row>
    <row r="92" spans="1:11" ht="21" customHeight="1">
      <c r="A92" s="682" t="s">
        <v>682</v>
      </c>
      <c r="I92" s="648"/>
      <c r="J92" s="648"/>
    </row>
    <row r="93" spans="1:11" ht="21" customHeight="1">
      <c r="A93" s="683" t="s">
        <v>683</v>
      </c>
      <c r="I93" s="648"/>
      <c r="J93" s="648"/>
    </row>
    <row r="94" spans="1:11" ht="21" customHeight="1">
      <c r="A94" s="683" t="s">
        <v>684</v>
      </c>
      <c r="I94" s="648"/>
    </row>
  </sheetData>
  <mergeCells count="3">
    <mergeCell ref="A72:J72"/>
    <mergeCell ref="A2:J2"/>
    <mergeCell ref="A5:C5"/>
  </mergeCells>
  <phoneticPr fontId="2"/>
  <dataValidations count="1">
    <dataValidation type="list" allowBlank="1" showInputMessage="1" showErrorMessage="1" sqref="I83:I89">
      <formula1>$K$83:$K$87</formula1>
    </dataValidation>
  </dataValidations>
  <pageMargins left="0.78740157480314965" right="0.62992125984251968" top="0.47244094488188981" bottom="0.23622047244094491" header="0.31496062992125984" footer="0.31496062992125984"/>
  <pageSetup paperSize="9" scale="81" fitToHeight="0" orientation="landscape" r:id="rId1"/>
  <rowBreaks count="2" manualBreakCount="2">
    <brk id="34" max="9" man="1"/>
    <brk id="70" max="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K48"/>
  <sheetViews>
    <sheetView workbookViewId="0">
      <selection activeCell="B1" sqref="B1"/>
    </sheetView>
  </sheetViews>
  <sheetFormatPr defaultColWidth="9.125" defaultRowHeight="13.5"/>
  <cols>
    <col min="1" max="1" width="0.875" style="29" customWidth="1"/>
    <col min="2" max="3" width="9.125" style="29" customWidth="1"/>
    <col min="4" max="11" width="8.375" style="29" customWidth="1"/>
    <col min="12" max="12" width="0.875" style="29" customWidth="1"/>
    <col min="13" max="16384" width="9.125" style="29"/>
  </cols>
  <sheetData>
    <row r="1" spans="2:11" s="28" customFormat="1">
      <c r="B1" s="611" t="s">
        <v>618</v>
      </c>
    </row>
    <row r="3" spans="2:11" s="28" customFormat="1" ht="18" customHeight="1">
      <c r="B3" s="962" t="s">
        <v>582</v>
      </c>
      <c r="C3" s="973" t="s">
        <v>708</v>
      </c>
      <c r="D3" s="974"/>
      <c r="E3" s="974"/>
      <c r="F3" s="974"/>
      <c r="G3" s="974"/>
      <c r="H3" s="974"/>
      <c r="I3" s="974"/>
      <c r="J3" s="974"/>
      <c r="K3" s="975"/>
    </row>
    <row r="4" spans="2:11" s="28" customFormat="1" ht="18" customHeight="1">
      <c r="B4" s="963"/>
      <c r="C4" s="976"/>
      <c r="D4" s="977"/>
      <c r="E4" s="977"/>
      <c r="F4" s="977"/>
      <c r="G4" s="977"/>
      <c r="H4" s="977"/>
      <c r="I4" s="977"/>
      <c r="J4" s="977"/>
      <c r="K4" s="978"/>
    </row>
    <row r="5" spans="2:11" s="28" customFormat="1" ht="18" customHeight="1">
      <c r="B5" s="35"/>
      <c r="C5" s="976"/>
      <c r="D5" s="977"/>
      <c r="E5" s="977"/>
      <c r="F5" s="977"/>
      <c r="G5" s="977"/>
      <c r="H5" s="977"/>
      <c r="I5" s="977"/>
      <c r="J5" s="977"/>
      <c r="K5" s="978"/>
    </row>
    <row r="6" spans="2:11" ht="19.5" customHeight="1">
      <c r="B6" s="35"/>
      <c r="C6" s="976"/>
      <c r="D6" s="977"/>
      <c r="E6" s="977"/>
      <c r="F6" s="977"/>
      <c r="G6" s="977"/>
      <c r="H6" s="977"/>
      <c r="I6" s="977"/>
      <c r="J6" s="977"/>
      <c r="K6" s="978"/>
    </row>
    <row r="7" spans="2:11" ht="19.5" customHeight="1">
      <c r="B7" s="30"/>
      <c r="C7" s="976"/>
      <c r="D7" s="977"/>
      <c r="E7" s="977"/>
      <c r="F7" s="977"/>
      <c r="G7" s="977"/>
      <c r="H7" s="977"/>
      <c r="I7" s="977"/>
      <c r="J7" s="977"/>
      <c r="K7" s="978"/>
    </row>
    <row r="8" spans="2:11" ht="19.5" customHeight="1">
      <c r="B8" s="30"/>
      <c r="C8" s="976"/>
      <c r="D8" s="977"/>
      <c r="E8" s="977"/>
      <c r="F8" s="977"/>
      <c r="G8" s="977"/>
      <c r="H8" s="977"/>
      <c r="I8" s="977"/>
      <c r="J8" s="977"/>
      <c r="K8" s="978"/>
    </row>
    <row r="9" spans="2:11" ht="19.5" customHeight="1">
      <c r="B9" s="30"/>
      <c r="C9" s="976"/>
      <c r="D9" s="977"/>
      <c r="E9" s="977"/>
      <c r="F9" s="977"/>
      <c r="G9" s="977"/>
      <c r="H9" s="977"/>
      <c r="I9" s="977"/>
      <c r="J9" s="977"/>
      <c r="K9" s="978"/>
    </row>
    <row r="10" spans="2:11" ht="19.5" customHeight="1">
      <c r="B10" s="30"/>
      <c r="C10" s="979"/>
      <c r="D10" s="980"/>
      <c r="E10" s="980"/>
      <c r="F10" s="980"/>
      <c r="G10" s="980"/>
      <c r="H10" s="980"/>
      <c r="I10" s="980"/>
      <c r="J10" s="980"/>
      <c r="K10" s="981"/>
    </row>
    <row r="11" spans="2:11" ht="19.5" customHeight="1">
      <c r="B11" s="30"/>
      <c r="C11" s="970" t="s">
        <v>588</v>
      </c>
      <c r="D11" s="971"/>
      <c r="E11" s="971"/>
      <c r="F11" s="971"/>
      <c r="G11" s="971"/>
      <c r="H11" s="971"/>
      <c r="I11" s="971"/>
      <c r="J11" s="971"/>
      <c r="K11" s="972"/>
    </row>
    <row r="12" spans="2:11" ht="19.5" customHeight="1">
      <c r="B12" s="30"/>
      <c r="C12" s="976"/>
      <c r="D12" s="977"/>
      <c r="E12" s="977"/>
      <c r="F12" s="977"/>
      <c r="G12" s="977"/>
      <c r="H12" s="977"/>
      <c r="I12" s="977"/>
      <c r="J12" s="977"/>
      <c r="K12" s="978"/>
    </row>
    <row r="13" spans="2:11" ht="19.5" customHeight="1">
      <c r="B13" s="30"/>
      <c r="C13" s="976"/>
      <c r="D13" s="977"/>
      <c r="E13" s="977"/>
      <c r="F13" s="977"/>
      <c r="G13" s="977"/>
      <c r="H13" s="977"/>
      <c r="I13" s="977"/>
      <c r="J13" s="977"/>
      <c r="K13" s="978"/>
    </row>
    <row r="14" spans="2:11" ht="19.5" customHeight="1">
      <c r="B14" s="30"/>
      <c r="C14" s="976"/>
      <c r="D14" s="977"/>
      <c r="E14" s="977"/>
      <c r="F14" s="977"/>
      <c r="G14" s="977"/>
      <c r="H14" s="977"/>
      <c r="I14" s="977"/>
      <c r="J14" s="977"/>
      <c r="K14" s="978"/>
    </row>
    <row r="15" spans="2:11" ht="19.5" customHeight="1">
      <c r="B15" s="30"/>
      <c r="C15" s="976"/>
      <c r="D15" s="977"/>
      <c r="E15" s="977"/>
      <c r="F15" s="977"/>
      <c r="G15" s="977"/>
      <c r="H15" s="977"/>
      <c r="I15" s="977"/>
      <c r="J15" s="977"/>
      <c r="K15" s="978"/>
    </row>
    <row r="16" spans="2:11" ht="19.5" customHeight="1">
      <c r="B16" s="30"/>
      <c r="C16" s="976"/>
      <c r="D16" s="977"/>
      <c r="E16" s="977"/>
      <c r="F16" s="977"/>
      <c r="G16" s="977"/>
      <c r="H16" s="977"/>
      <c r="I16" s="977"/>
      <c r="J16" s="977"/>
      <c r="K16" s="978"/>
    </row>
    <row r="17" spans="2:11" ht="19.5" customHeight="1">
      <c r="B17" s="30"/>
      <c r="C17" s="976"/>
      <c r="D17" s="977"/>
      <c r="E17" s="977"/>
      <c r="F17" s="977"/>
      <c r="G17" s="977"/>
      <c r="H17" s="977"/>
      <c r="I17" s="977"/>
      <c r="J17" s="977"/>
      <c r="K17" s="978"/>
    </row>
    <row r="18" spans="2:11" ht="19.5" customHeight="1">
      <c r="B18" s="30"/>
      <c r="C18" s="979"/>
      <c r="D18" s="980"/>
      <c r="E18" s="980"/>
      <c r="F18" s="980"/>
      <c r="G18" s="980"/>
      <c r="H18" s="980"/>
      <c r="I18" s="980"/>
      <c r="J18" s="980"/>
      <c r="K18" s="981"/>
    </row>
    <row r="19" spans="2:11" ht="19.5" customHeight="1">
      <c r="B19" s="30"/>
      <c r="C19" s="571" t="s">
        <v>608</v>
      </c>
      <c r="D19" s="575"/>
      <c r="E19" s="575"/>
      <c r="F19" s="575"/>
      <c r="G19" s="575"/>
      <c r="H19" s="575"/>
      <c r="I19" s="575"/>
      <c r="J19" s="575"/>
      <c r="K19" s="576"/>
    </row>
    <row r="20" spans="2:11" ht="19.5" customHeight="1">
      <c r="B20" s="30"/>
      <c r="C20" s="976"/>
      <c r="D20" s="977"/>
      <c r="E20" s="977"/>
      <c r="F20" s="977"/>
      <c r="G20" s="977"/>
      <c r="H20" s="977"/>
      <c r="I20" s="977"/>
      <c r="J20" s="977"/>
      <c r="K20" s="978"/>
    </row>
    <row r="21" spans="2:11" ht="19.5" customHeight="1">
      <c r="B21" s="30"/>
      <c r="C21" s="976"/>
      <c r="D21" s="977"/>
      <c r="E21" s="977"/>
      <c r="F21" s="977"/>
      <c r="G21" s="977"/>
      <c r="H21" s="977"/>
      <c r="I21" s="977"/>
      <c r="J21" s="977"/>
      <c r="K21" s="978"/>
    </row>
    <row r="22" spans="2:11" ht="19.5" customHeight="1">
      <c r="B22" s="30"/>
      <c r="C22" s="976"/>
      <c r="D22" s="977"/>
      <c r="E22" s="977"/>
      <c r="F22" s="977"/>
      <c r="G22" s="977"/>
      <c r="H22" s="977"/>
      <c r="I22" s="977"/>
      <c r="J22" s="977"/>
      <c r="K22" s="978"/>
    </row>
    <row r="23" spans="2:11" ht="19.5" customHeight="1">
      <c r="B23" s="30"/>
      <c r="C23" s="976"/>
      <c r="D23" s="977"/>
      <c r="E23" s="977"/>
      <c r="F23" s="977"/>
      <c r="G23" s="977"/>
      <c r="H23" s="977"/>
      <c r="I23" s="977"/>
      <c r="J23" s="977"/>
      <c r="K23" s="978"/>
    </row>
    <row r="24" spans="2:11" ht="19.5" customHeight="1">
      <c r="B24" s="30"/>
      <c r="C24" s="976"/>
      <c r="D24" s="977"/>
      <c r="E24" s="977"/>
      <c r="F24" s="977"/>
      <c r="G24" s="977"/>
      <c r="H24" s="977"/>
      <c r="I24" s="977"/>
      <c r="J24" s="977"/>
      <c r="K24" s="978"/>
    </row>
    <row r="25" spans="2:11" ht="19.5" customHeight="1">
      <c r="B25" s="37"/>
      <c r="C25" s="976"/>
      <c r="D25" s="977"/>
      <c r="E25" s="977"/>
      <c r="F25" s="977"/>
      <c r="G25" s="977"/>
      <c r="H25" s="977"/>
      <c r="I25" s="977"/>
      <c r="J25" s="977"/>
      <c r="K25" s="978"/>
    </row>
    <row r="26" spans="2:11" s="28" customFormat="1" ht="19.5" customHeight="1">
      <c r="B26" s="37"/>
      <c r="C26" s="976"/>
      <c r="D26" s="977"/>
      <c r="E26" s="977"/>
      <c r="F26" s="977"/>
      <c r="G26" s="977"/>
      <c r="H26" s="977"/>
      <c r="I26" s="977"/>
      <c r="J26" s="977"/>
      <c r="K26" s="978"/>
    </row>
    <row r="27" spans="2:11" s="28" customFormat="1" ht="19.5" customHeight="1">
      <c r="B27" s="37"/>
      <c r="C27" s="976"/>
      <c r="D27" s="977"/>
      <c r="E27" s="977"/>
      <c r="F27" s="977"/>
      <c r="G27" s="977"/>
      <c r="H27" s="977"/>
      <c r="I27" s="977"/>
      <c r="J27" s="977"/>
      <c r="K27" s="978"/>
    </row>
    <row r="28" spans="2:11" s="28" customFormat="1" ht="19.5" customHeight="1">
      <c r="B28" s="37"/>
      <c r="C28" s="979"/>
      <c r="D28" s="980"/>
      <c r="E28" s="980"/>
      <c r="F28" s="980"/>
      <c r="G28" s="980"/>
      <c r="H28" s="980"/>
      <c r="I28" s="980"/>
      <c r="J28" s="980"/>
      <c r="K28" s="981"/>
    </row>
    <row r="29" spans="2:11" s="28" customFormat="1" ht="19.5" customHeight="1">
      <c r="B29" s="37"/>
      <c r="C29" s="571" t="s">
        <v>709</v>
      </c>
      <c r="D29" s="38"/>
      <c r="E29" s="38"/>
      <c r="F29" s="38"/>
      <c r="G29" s="38"/>
      <c r="H29" s="38"/>
      <c r="I29" s="38"/>
      <c r="J29" s="38"/>
      <c r="K29" s="39"/>
    </row>
    <row r="30" spans="2:11" s="28" customFormat="1" ht="19.5" customHeight="1">
      <c r="B30" s="35"/>
      <c r="C30" s="964"/>
      <c r="D30" s="965"/>
      <c r="E30" s="965"/>
      <c r="F30" s="965"/>
      <c r="G30" s="965"/>
      <c r="H30" s="965"/>
      <c r="I30" s="965"/>
      <c r="J30" s="965"/>
      <c r="K30" s="966"/>
    </row>
    <row r="31" spans="2:11" s="28" customFormat="1" ht="19.5" customHeight="1">
      <c r="B31" s="35"/>
      <c r="C31" s="964"/>
      <c r="D31" s="965"/>
      <c r="E31" s="965"/>
      <c r="F31" s="965"/>
      <c r="G31" s="965"/>
      <c r="H31" s="965"/>
      <c r="I31" s="965"/>
      <c r="J31" s="965"/>
      <c r="K31" s="966"/>
    </row>
    <row r="32" spans="2:11" s="28" customFormat="1" ht="18" customHeight="1">
      <c r="B32" s="35"/>
      <c r="C32" s="964"/>
      <c r="D32" s="965"/>
      <c r="E32" s="965"/>
      <c r="F32" s="965"/>
      <c r="G32" s="965"/>
      <c r="H32" s="965"/>
      <c r="I32" s="965"/>
      <c r="J32" s="965"/>
      <c r="K32" s="966"/>
    </row>
    <row r="33" spans="2:11" s="28" customFormat="1" ht="18" customHeight="1">
      <c r="B33" s="35"/>
      <c r="C33" s="964"/>
      <c r="D33" s="965"/>
      <c r="E33" s="965"/>
      <c r="F33" s="965"/>
      <c r="G33" s="965"/>
      <c r="H33" s="965"/>
      <c r="I33" s="965"/>
      <c r="J33" s="965"/>
      <c r="K33" s="966"/>
    </row>
    <row r="34" spans="2:11" s="28" customFormat="1" ht="18" customHeight="1">
      <c r="B34" s="35"/>
      <c r="C34" s="964"/>
      <c r="D34" s="965"/>
      <c r="E34" s="965"/>
      <c r="F34" s="965"/>
      <c r="G34" s="965"/>
      <c r="H34" s="965"/>
      <c r="I34" s="965"/>
      <c r="J34" s="965"/>
      <c r="K34" s="966"/>
    </row>
    <row r="35" spans="2:11" s="28" customFormat="1" ht="18" customHeight="1">
      <c r="B35" s="35"/>
      <c r="C35" s="964"/>
      <c r="D35" s="965"/>
      <c r="E35" s="965"/>
      <c r="F35" s="965"/>
      <c r="G35" s="965"/>
      <c r="H35" s="965"/>
      <c r="I35" s="965"/>
      <c r="J35" s="965"/>
      <c r="K35" s="966"/>
    </row>
    <row r="36" spans="2:11" s="28" customFormat="1" ht="18" customHeight="1">
      <c r="B36" s="35"/>
      <c r="C36" s="964"/>
      <c r="D36" s="965"/>
      <c r="E36" s="965"/>
      <c r="F36" s="965"/>
      <c r="G36" s="965"/>
      <c r="H36" s="965"/>
      <c r="I36" s="965"/>
      <c r="J36" s="965"/>
      <c r="K36" s="966"/>
    </row>
    <row r="37" spans="2:11" s="28" customFormat="1" ht="18" customHeight="1">
      <c r="B37" s="35"/>
      <c r="C37" s="964"/>
      <c r="D37" s="965"/>
      <c r="E37" s="965"/>
      <c r="F37" s="965"/>
      <c r="G37" s="965"/>
      <c r="H37" s="965"/>
      <c r="I37" s="965"/>
      <c r="J37" s="965"/>
      <c r="K37" s="966"/>
    </row>
    <row r="38" spans="2:11" s="28" customFormat="1" ht="18" customHeight="1">
      <c r="B38" s="35"/>
      <c r="C38" s="964"/>
      <c r="D38" s="965"/>
      <c r="E38" s="965"/>
      <c r="F38" s="965"/>
      <c r="G38" s="965"/>
      <c r="H38" s="965"/>
      <c r="I38" s="965"/>
      <c r="J38" s="965"/>
      <c r="K38" s="966"/>
    </row>
    <row r="39" spans="2:11" s="28" customFormat="1" ht="18" customHeight="1">
      <c r="B39" s="35"/>
      <c r="C39" s="964"/>
      <c r="D39" s="965"/>
      <c r="E39" s="965"/>
      <c r="F39" s="965"/>
      <c r="G39" s="965"/>
      <c r="H39" s="965"/>
      <c r="I39" s="965"/>
      <c r="J39" s="965"/>
      <c r="K39" s="966"/>
    </row>
    <row r="40" spans="2:11" s="28" customFormat="1" ht="18" customHeight="1">
      <c r="B40" s="35"/>
      <c r="C40" s="964"/>
      <c r="D40" s="965"/>
      <c r="E40" s="965"/>
      <c r="F40" s="965"/>
      <c r="G40" s="965"/>
      <c r="H40" s="965"/>
      <c r="I40" s="965"/>
      <c r="J40" s="965"/>
      <c r="K40" s="966"/>
    </row>
    <row r="41" spans="2:11" ht="18" customHeight="1">
      <c r="B41" s="30"/>
      <c r="C41" s="964"/>
      <c r="D41" s="965"/>
      <c r="E41" s="965"/>
      <c r="F41" s="965"/>
      <c r="G41" s="965"/>
      <c r="H41" s="965"/>
      <c r="I41" s="965"/>
      <c r="J41" s="965"/>
      <c r="K41" s="966"/>
    </row>
    <row r="42" spans="2:11" s="28" customFormat="1" ht="18" customHeight="1">
      <c r="B42" s="35"/>
      <c r="C42" s="964"/>
      <c r="D42" s="965"/>
      <c r="E42" s="965"/>
      <c r="F42" s="965"/>
      <c r="G42" s="965"/>
      <c r="H42" s="965"/>
      <c r="I42" s="965"/>
      <c r="J42" s="965"/>
      <c r="K42" s="966"/>
    </row>
    <row r="43" spans="2:11" s="28" customFormat="1" ht="18" customHeight="1">
      <c r="B43" s="35"/>
      <c r="C43" s="964"/>
      <c r="D43" s="965"/>
      <c r="E43" s="965"/>
      <c r="F43" s="965"/>
      <c r="G43" s="965"/>
      <c r="H43" s="965"/>
      <c r="I43" s="965"/>
      <c r="J43" s="965"/>
      <c r="K43" s="966"/>
    </row>
    <row r="44" spans="2:11" s="28" customFormat="1" ht="18" customHeight="1">
      <c r="B44" s="613"/>
      <c r="C44" s="967"/>
      <c r="D44" s="968"/>
      <c r="E44" s="968"/>
      <c r="F44" s="968"/>
      <c r="G44" s="968"/>
      <c r="H44" s="968"/>
      <c r="I44" s="968"/>
      <c r="J44" s="968"/>
      <c r="K44" s="969"/>
    </row>
    <row r="45" spans="2:11" s="28" customFormat="1" ht="9.75" customHeight="1">
      <c r="B45" s="38"/>
      <c r="C45" s="608"/>
      <c r="D45" s="608"/>
      <c r="E45" s="608"/>
      <c r="F45" s="608"/>
      <c r="G45" s="608"/>
      <c r="H45" s="608"/>
      <c r="I45" s="608"/>
      <c r="J45" s="608"/>
      <c r="K45" s="608"/>
    </row>
    <row r="46" spans="2:11" s="376" customFormat="1" ht="14.25" customHeight="1">
      <c r="B46" s="376" t="s">
        <v>900</v>
      </c>
    </row>
    <row r="47" spans="2:11" s="242" customFormat="1" ht="14.25" customHeight="1">
      <c r="B47" s="376" t="s">
        <v>626</v>
      </c>
      <c r="C47" s="124"/>
      <c r="D47" s="124"/>
      <c r="E47" s="124"/>
      <c r="F47" s="124"/>
      <c r="G47" s="124"/>
    </row>
    <row r="48" spans="2:11" s="127" customFormat="1" ht="14.25" customHeight="1">
      <c r="B48" s="376" t="s">
        <v>710</v>
      </c>
      <c r="C48" s="124"/>
      <c r="D48" s="124"/>
      <c r="E48" s="124"/>
      <c r="G48" s="124"/>
    </row>
  </sheetData>
  <mergeCells count="7">
    <mergeCell ref="B3:B4"/>
    <mergeCell ref="C30:K44"/>
    <mergeCell ref="C11:K11"/>
    <mergeCell ref="C3:K3"/>
    <mergeCell ref="C4:K10"/>
    <mergeCell ref="C12:K18"/>
    <mergeCell ref="C20:K28"/>
  </mergeCells>
  <phoneticPr fontId="2"/>
  <printOptions horizontalCentered="1"/>
  <pageMargins left="0.78740157480314965" right="0.78740157480314965" top="0.78740157480314965" bottom="0.47244094488188981" header="0.51181102362204722" footer="0.19685039370078741"/>
  <pageSetup paperSize="9" scale="93"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58"/>
  <sheetViews>
    <sheetView zoomScaleNormal="100" workbookViewId="0">
      <selection activeCell="N18" sqref="N18:Q18"/>
    </sheetView>
  </sheetViews>
  <sheetFormatPr defaultRowHeight="10.5"/>
  <cols>
    <col min="1" max="1" width="0.875" style="251" customWidth="1"/>
    <col min="2" max="2" width="3.625" style="251" customWidth="1"/>
    <col min="3" max="3" width="5" style="251" customWidth="1"/>
    <col min="4" max="4" width="4.375" style="251" customWidth="1"/>
    <col min="5" max="5" width="2.75" style="251" customWidth="1"/>
    <col min="6" max="6" width="3.625" style="251" customWidth="1"/>
    <col min="7" max="7" width="2.875" style="251" bestFit="1" customWidth="1"/>
    <col min="8" max="8" width="3.625" style="251" customWidth="1"/>
    <col min="9" max="9" width="2.875" style="251" bestFit="1" customWidth="1"/>
    <col min="10" max="10" width="3.625" style="251" customWidth="1"/>
    <col min="11" max="11" width="4.5" style="251" customWidth="1"/>
    <col min="12" max="16" width="3.625" style="251" customWidth="1"/>
    <col min="17" max="18" width="2.875" style="251" bestFit="1" customWidth="1"/>
    <col min="19" max="19" width="3.625" style="251" customWidth="1"/>
    <col min="20" max="20" width="2.875" style="251" bestFit="1" customWidth="1"/>
    <col min="21" max="23" width="3.625" style="251" customWidth="1"/>
    <col min="24" max="24" width="2.375" style="251" customWidth="1"/>
    <col min="25" max="25" width="3.625" style="251" customWidth="1"/>
    <col min="26" max="26" width="2.5" style="251" customWidth="1"/>
    <col min="27" max="27" width="0.875" style="251" customWidth="1"/>
    <col min="28" max="16384" width="9" style="251"/>
  </cols>
  <sheetData>
    <row r="1" spans="2:26" ht="15" customHeight="1"/>
    <row r="2" spans="2:26" ht="25.5" customHeight="1">
      <c r="B2" s="1059" t="s">
        <v>229</v>
      </c>
      <c r="C2" s="1059"/>
      <c r="D2" s="1059"/>
      <c r="E2" s="1059"/>
      <c r="F2" s="1059"/>
      <c r="G2" s="1059"/>
      <c r="H2" s="1059"/>
      <c r="I2" s="1059"/>
      <c r="J2" s="1059"/>
      <c r="K2" s="1059"/>
      <c r="L2" s="1059"/>
      <c r="M2" s="1059"/>
      <c r="N2" s="1059"/>
      <c r="O2" s="1059"/>
      <c r="P2" s="1059"/>
      <c r="Q2" s="1059"/>
      <c r="R2" s="1059"/>
      <c r="S2" s="1059"/>
      <c r="T2" s="1059"/>
      <c r="U2" s="1059"/>
      <c r="V2" s="1059"/>
      <c r="W2" s="1059"/>
      <c r="X2" s="1059"/>
      <c r="Y2" s="1059"/>
      <c r="Z2" s="1059"/>
    </row>
    <row r="3" spans="2:26" ht="15.75" customHeight="1"/>
    <row r="4" spans="2:26" ht="26.25" customHeight="1">
      <c r="B4" s="993" t="s">
        <v>230</v>
      </c>
      <c r="C4" s="993"/>
      <c r="D4" s="992"/>
      <c r="E4" s="992"/>
      <c r="F4" s="992"/>
      <c r="G4" s="992"/>
      <c r="H4" s="992"/>
      <c r="I4" s="993" t="s">
        <v>231</v>
      </c>
      <c r="J4" s="993"/>
      <c r="K4" s="992"/>
      <c r="L4" s="992"/>
      <c r="M4" s="992"/>
      <c r="N4" s="992"/>
      <c r="O4" s="992"/>
      <c r="P4" s="993" t="s">
        <v>86</v>
      </c>
      <c r="Q4" s="993"/>
      <c r="R4" s="992"/>
      <c r="S4" s="992"/>
      <c r="T4" s="992"/>
      <c r="U4" s="992"/>
      <c r="V4" s="992"/>
      <c r="W4" s="253" t="s">
        <v>94</v>
      </c>
      <c r="X4" s="254" t="s">
        <v>232</v>
      </c>
      <c r="Y4" s="255"/>
      <c r="Z4" s="256" t="s">
        <v>233</v>
      </c>
    </row>
    <row r="5" spans="2:26" ht="26.25" customHeight="1">
      <c r="B5" s="1064" t="s">
        <v>234</v>
      </c>
      <c r="C5" s="1064"/>
      <c r="D5" s="992"/>
      <c r="E5" s="992"/>
      <c r="F5" s="992"/>
      <c r="G5" s="992"/>
      <c r="H5" s="992"/>
      <c r="I5" s="992"/>
      <c r="J5" s="992"/>
      <c r="K5" s="992"/>
      <c r="L5" s="992"/>
      <c r="M5" s="992"/>
      <c r="N5" s="1065" t="s">
        <v>235</v>
      </c>
      <c r="O5" s="1066"/>
      <c r="P5" s="992"/>
      <c r="Q5" s="992"/>
      <c r="R5" s="992"/>
      <c r="S5" s="992"/>
      <c r="T5" s="992"/>
      <c r="U5" s="992"/>
      <c r="V5" s="992"/>
      <c r="W5" s="992"/>
      <c r="X5" s="992"/>
      <c r="Y5" s="992"/>
      <c r="Z5" s="992"/>
    </row>
    <row r="6" spans="2:26">
      <c r="B6" s="1060" t="s">
        <v>563</v>
      </c>
      <c r="C6" s="1061"/>
      <c r="D6" s="257" t="s">
        <v>236</v>
      </c>
      <c r="E6" s="258"/>
      <c r="F6" s="258"/>
      <c r="G6" s="258"/>
      <c r="H6" s="258"/>
      <c r="I6" s="258"/>
      <c r="J6" s="258"/>
      <c r="K6" s="258"/>
      <c r="L6" s="258"/>
      <c r="M6" s="259"/>
      <c r="N6" s="260" t="s">
        <v>237</v>
      </c>
      <c r="O6" s="261"/>
      <c r="P6" s="261"/>
      <c r="Q6" s="261"/>
      <c r="R6" s="261"/>
      <c r="S6" s="261"/>
      <c r="T6" s="261"/>
      <c r="U6" s="261"/>
      <c r="V6" s="261"/>
      <c r="W6" s="261"/>
      <c r="X6" s="261"/>
      <c r="Y6" s="261"/>
      <c r="Z6" s="262"/>
    </row>
    <row r="7" spans="2:26" ht="12.75" customHeight="1">
      <c r="B7" s="1062"/>
      <c r="C7" s="1063"/>
      <c r="D7" s="260" t="s">
        <v>238</v>
      </c>
      <c r="E7" s="263" t="s">
        <v>103</v>
      </c>
      <c r="F7" s="263"/>
      <c r="G7" s="263" t="s">
        <v>239</v>
      </c>
      <c r="H7" s="263"/>
      <c r="I7" s="263" t="s">
        <v>240</v>
      </c>
      <c r="J7" s="263"/>
      <c r="K7" s="263"/>
      <c r="L7" s="263"/>
      <c r="M7" s="264" t="s">
        <v>241</v>
      </c>
      <c r="N7" s="265" t="s">
        <v>60</v>
      </c>
      <c r="O7" s="263" t="s">
        <v>524</v>
      </c>
      <c r="P7" s="263"/>
      <c r="Q7" s="263" t="s">
        <v>103</v>
      </c>
      <c r="R7" s="263"/>
      <c r="S7" s="263" t="s">
        <v>239</v>
      </c>
      <c r="T7" s="263"/>
      <c r="U7" s="263" t="s">
        <v>242</v>
      </c>
      <c r="V7" s="263" t="s">
        <v>243</v>
      </c>
      <c r="W7" s="263"/>
      <c r="X7" s="263"/>
      <c r="Y7" s="263"/>
      <c r="Z7" s="264"/>
    </row>
    <row r="8" spans="2:26" ht="15" customHeight="1">
      <c r="B8" s="257"/>
      <c r="C8" s="258"/>
      <c r="D8" s="259"/>
      <c r="E8" s="990" t="s">
        <v>86</v>
      </c>
      <c r="F8" s="990"/>
      <c r="G8" s="990"/>
      <c r="H8" s="990"/>
      <c r="I8" s="990"/>
      <c r="J8" s="990"/>
      <c r="K8" s="993" t="s">
        <v>244</v>
      </c>
      <c r="L8" s="993"/>
      <c r="M8" s="993" t="s">
        <v>245</v>
      </c>
      <c r="N8" s="993"/>
      <c r="O8" s="252" t="s">
        <v>94</v>
      </c>
      <c r="P8" s="252" t="s">
        <v>246</v>
      </c>
      <c r="Q8" s="1067" t="s">
        <v>247</v>
      </c>
      <c r="R8" s="1068"/>
      <c r="S8" s="1068"/>
      <c r="T8" s="1068"/>
      <c r="U8" s="1068"/>
      <c r="V8" s="1068"/>
      <c r="W8" s="1068"/>
      <c r="X8" s="1068"/>
      <c r="Y8" s="1068"/>
      <c r="Z8" s="1069"/>
    </row>
    <row r="9" spans="2:26" ht="15" customHeight="1">
      <c r="B9" s="1042" t="s">
        <v>248</v>
      </c>
      <c r="C9" s="1043"/>
      <c r="D9" s="1056"/>
      <c r="E9" s="996"/>
      <c r="F9" s="996"/>
      <c r="G9" s="996"/>
      <c r="H9" s="996"/>
      <c r="I9" s="996"/>
      <c r="J9" s="996"/>
      <c r="K9" s="1057"/>
      <c r="L9" s="1057"/>
      <c r="M9" s="996"/>
      <c r="N9" s="996"/>
      <c r="O9" s="253"/>
      <c r="P9" s="253"/>
      <c r="Q9" s="260"/>
      <c r="R9" s="261"/>
      <c r="S9" s="261"/>
      <c r="T9" s="261" t="s">
        <v>103</v>
      </c>
      <c r="U9" s="261"/>
      <c r="V9" s="261" t="s">
        <v>249</v>
      </c>
      <c r="W9" s="261"/>
      <c r="X9" s="261"/>
      <c r="Y9" s="261"/>
      <c r="Z9" s="262"/>
    </row>
    <row r="10" spans="2:26" ht="15" customHeight="1">
      <c r="B10" s="265"/>
      <c r="C10" s="263"/>
      <c r="D10" s="264"/>
      <c r="E10" s="996"/>
      <c r="F10" s="996"/>
      <c r="G10" s="996"/>
      <c r="H10" s="996"/>
      <c r="I10" s="996"/>
      <c r="J10" s="996"/>
      <c r="K10" s="1057"/>
      <c r="L10" s="1057"/>
      <c r="M10" s="996"/>
      <c r="N10" s="996"/>
      <c r="O10" s="253"/>
      <c r="P10" s="253"/>
      <c r="Q10" s="265"/>
      <c r="R10" s="1023"/>
      <c r="S10" s="1023"/>
      <c r="T10" s="1023"/>
      <c r="U10" s="1023"/>
      <c r="V10" s="1023"/>
      <c r="W10" s="1023"/>
      <c r="X10" s="1023"/>
      <c r="Y10" s="263" t="s">
        <v>114</v>
      </c>
      <c r="Z10" s="264"/>
    </row>
    <row r="11" spans="2:26" ht="16.5" customHeight="1">
      <c r="B11" s="267" t="s">
        <v>250</v>
      </c>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6"/>
    </row>
    <row r="12" spans="2:26" ht="17.25" customHeight="1">
      <c r="B12" s="993" t="s">
        <v>274</v>
      </c>
      <c r="C12" s="993"/>
      <c r="D12" s="993"/>
      <c r="E12" s="993"/>
      <c r="F12" s="993"/>
      <c r="G12" s="266" t="s">
        <v>136</v>
      </c>
      <c r="H12" s="993" t="s">
        <v>275</v>
      </c>
      <c r="I12" s="993"/>
      <c r="J12" s="993"/>
      <c r="K12" s="993"/>
      <c r="L12" s="993"/>
      <c r="M12" s="993"/>
      <c r="N12" s="993" t="s">
        <v>276</v>
      </c>
      <c r="O12" s="993"/>
      <c r="P12" s="993"/>
      <c r="Q12" s="993"/>
      <c r="R12" s="993" t="s">
        <v>277</v>
      </c>
      <c r="S12" s="993"/>
      <c r="T12" s="993"/>
      <c r="U12" s="993"/>
      <c r="V12" s="1055" t="s">
        <v>446</v>
      </c>
      <c r="W12" s="1055"/>
      <c r="X12" s="1058" t="s">
        <v>278</v>
      </c>
      <c r="Y12" s="1058"/>
      <c r="Z12" s="1058"/>
    </row>
    <row r="13" spans="2:26" ht="15.95" customHeight="1">
      <c r="B13" s="993" t="s">
        <v>279</v>
      </c>
      <c r="C13" s="993"/>
      <c r="D13" s="992"/>
      <c r="E13" s="992"/>
      <c r="F13" s="992"/>
      <c r="G13" s="253"/>
      <c r="H13" s="996"/>
      <c r="I13" s="996"/>
      <c r="J13" s="996"/>
      <c r="K13" s="996"/>
      <c r="L13" s="996"/>
      <c r="M13" s="996"/>
      <c r="N13" s="996"/>
      <c r="O13" s="996"/>
      <c r="P13" s="996"/>
      <c r="Q13" s="996"/>
      <c r="R13" s="996"/>
      <c r="S13" s="996"/>
      <c r="T13" s="996"/>
      <c r="U13" s="996"/>
      <c r="V13" s="268" t="s">
        <v>280</v>
      </c>
      <c r="W13" s="269" t="s">
        <v>281</v>
      </c>
      <c r="X13" s="1051"/>
      <c r="Y13" s="1052"/>
      <c r="Z13" s="1053"/>
    </row>
    <row r="14" spans="2:26" ht="15.95" customHeight="1">
      <c r="B14" s="993" t="s">
        <v>282</v>
      </c>
      <c r="C14" s="993"/>
      <c r="D14" s="992"/>
      <c r="E14" s="992"/>
      <c r="F14" s="992"/>
      <c r="G14" s="253"/>
      <c r="H14" s="996"/>
      <c r="I14" s="996"/>
      <c r="J14" s="996"/>
      <c r="K14" s="996"/>
      <c r="L14" s="996"/>
      <c r="M14" s="996"/>
      <c r="N14" s="996"/>
      <c r="O14" s="996"/>
      <c r="P14" s="996"/>
      <c r="Q14" s="996"/>
      <c r="R14" s="996"/>
      <c r="S14" s="996"/>
      <c r="T14" s="996"/>
      <c r="U14" s="996"/>
      <c r="V14" s="268" t="s">
        <v>280</v>
      </c>
      <c r="W14" s="269" t="s">
        <v>281</v>
      </c>
      <c r="X14" s="1051"/>
      <c r="Y14" s="1052"/>
      <c r="Z14" s="1053"/>
    </row>
    <row r="15" spans="2:26" ht="15.95" customHeight="1">
      <c r="B15" s="993" t="s">
        <v>283</v>
      </c>
      <c r="C15" s="993"/>
      <c r="D15" s="992"/>
      <c r="E15" s="992"/>
      <c r="F15" s="992"/>
      <c r="G15" s="253"/>
      <c r="H15" s="996"/>
      <c r="I15" s="996"/>
      <c r="J15" s="996"/>
      <c r="K15" s="996"/>
      <c r="L15" s="996"/>
      <c r="M15" s="996"/>
      <c r="N15" s="996"/>
      <c r="O15" s="996"/>
      <c r="P15" s="996"/>
      <c r="Q15" s="996"/>
      <c r="R15" s="996"/>
      <c r="S15" s="996"/>
      <c r="T15" s="996"/>
      <c r="U15" s="996"/>
      <c r="V15" s="268" t="s">
        <v>280</v>
      </c>
      <c r="W15" s="269" t="s">
        <v>281</v>
      </c>
      <c r="X15" s="1051"/>
      <c r="Y15" s="1052"/>
      <c r="Z15" s="1053"/>
    </row>
    <row r="16" spans="2:26" ht="15.95" customHeight="1">
      <c r="B16" s="993" t="s">
        <v>284</v>
      </c>
      <c r="C16" s="993"/>
      <c r="D16" s="992"/>
      <c r="E16" s="992"/>
      <c r="F16" s="992"/>
      <c r="G16" s="253"/>
      <c r="H16" s="996"/>
      <c r="I16" s="996"/>
      <c r="J16" s="996"/>
      <c r="K16" s="996"/>
      <c r="L16" s="996"/>
      <c r="M16" s="996"/>
      <c r="N16" s="996"/>
      <c r="O16" s="996"/>
      <c r="P16" s="996"/>
      <c r="Q16" s="996"/>
      <c r="R16" s="996"/>
      <c r="S16" s="996"/>
      <c r="T16" s="996"/>
      <c r="U16" s="996"/>
      <c r="V16" s="268" t="s">
        <v>280</v>
      </c>
      <c r="W16" s="269" t="s">
        <v>281</v>
      </c>
      <c r="X16" s="1051"/>
      <c r="Y16" s="1052"/>
      <c r="Z16" s="1053"/>
    </row>
    <row r="17" spans="2:26" ht="15.95" customHeight="1">
      <c r="B17" s="993" t="s">
        <v>285</v>
      </c>
      <c r="C17" s="993"/>
      <c r="D17" s="992"/>
      <c r="E17" s="992"/>
      <c r="F17" s="992"/>
      <c r="G17" s="253"/>
      <c r="H17" s="996"/>
      <c r="I17" s="996"/>
      <c r="J17" s="996"/>
      <c r="K17" s="996"/>
      <c r="L17" s="996"/>
      <c r="M17" s="996"/>
      <c r="N17" s="996"/>
      <c r="O17" s="996"/>
      <c r="P17" s="996"/>
      <c r="Q17" s="996"/>
      <c r="R17" s="996"/>
      <c r="S17" s="996"/>
      <c r="T17" s="996"/>
      <c r="U17" s="996"/>
      <c r="V17" s="268" t="s">
        <v>280</v>
      </c>
      <c r="W17" s="269" t="s">
        <v>281</v>
      </c>
      <c r="X17" s="1051"/>
      <c r="Y17" s="1052"/>
      <c r="Z17" s="1053"/>
    </row>
    <row r="18" spans="2:26" ht="15.95" customHeight="1">
      <c r="B18" s="993" t="s">
        <v>286</v>
      </c>
      <c r="C18" s="993"/>
      <c r="D18" s="992"/>
      <c r="E18" s="992"/>
      <c r="F18" s="992"/>
      <c r="G18" s="253"/>
      <c r="H18" s="996"/>
      <c r="I18" s="996"/>
      <c r="J18" s="996"/>
      <c r="K18" s="996"/>
      <c r="L18" s="996"/>
      <c r="M18" s="996"/>
      <c r="N18" s="996"/>
      <c r="O18" s="996"/>
      <c r="P18" s="996"/>
      <c r="Q18" s="996"/>
      <c r="R18" s="996"/>
      <c r="S18" s="1054"/>
      <c r="T18" s="1054"/>
      <c r="U18" s="1054"/>
      <c r="V18" s="268" t="s">
        <v>280</v>
      </c>
      <c r="W18" s="269" t="s">
        <v>281</v>
      </c>
      <c r="X18" s="1051"/>
      <c r="Y18" s="1052"/>
      <c r="Z18" s="1053"/>
    </row>
    <row r="19" spans="2:26" ht="15.95" customHeight="1">
      <c r="B19" s="993" t="s">
        <v>287</v>
      </c>
      <c r="C19" s="993"/>
      <c r="D19" s="992"/>
      <c r="E19" s="992"/>
      <c r="F19" s="992"/>
      <c r="G19" s="253"/>
      <c r="H19" s="996"/>
      <c r="I19" s="996"/>
      <c r="J19" s="996"/>
      <c r="K19" s="996"/>
      <c r="L19" s="996"/>
      <c r="M19" s="996"/>
      <c r="N19" s="996"/>
      <c r="O19" s="996"/>
      <c r="P19" s="996"/>
      <c r="Q19" s="996"/>
      <c r="R19" s="996"/>
      <c r="S19" s="996"/>
      <c r="T19" s="996"/>
      <c r="U19" s="996"/>
      <c r="V19" s="268" t="s">
        <v>280</v>
      </c>
      <c r="W19" s="269" t="s">
        <v>281</v>
      </c>
      <c r="X19" s="1051"/>
      <c r="Y19" s="1052"/>
      <c r="Z19" s="1053"/>
    </row>
    <row r="20" spans="2:26" ht="15.95" customHeight="1">
      <c r="B20" s="993" t="s">
        <v>288</v>
      </c>
      <c r="C20" s="993"/>
      <c r="D20" s="992"/>
      <c r="E20" s="992"/>
      <c r="F20" s="992"/>
      <c r="G20" s="253"/>
      <c r="H20" s="996" t="s">
        <v>61</v>
      </c>
      <c r="I20" s="996"/>
      <c r="J20" s="996"/>
      <c r="K20" s="996"/>
      <c r="L20" s="996"/>
      <c r="M20" s="996"/>
      <c r="N20" s="996"/>
      <c r="O20" s="996"/>
      <c r="P20" s="996"/>
      <c r="Q20" s="996"/>
      <c r="R20" s="996"/>
      <c r="S20" s="996"/>
      <c r="T20" s="996"/>
      <c r="U20" s="996"/>
      <c r="V20" s="268" t="s">
        <v>280</v>
      </c>
      <c r="W20" s="269" t="s">
        <v>281</v>
      </c>
      <c r="X20" s="1051"/>
      <c r="Y20" s="1052"/>
      <c r="Z20" s="1053"/>
    </row>
    <row r="21" spans="2:26" ht="15.95" customHeight="1">
      <c r="B21" s="993" t="s">
        <v>289</v>
      </c>
      <c r="C21" s="993"/>
      <c r="D21" s="992"/>
      <c r="E21" s="992"/>
      <c r="F21" s="992"/>
      <c r="G21" s="253"/>
      <c r="H21" s="996"/>
      <c r="I21" s="996"/>
      <c r="J21" s="996"/>
      <c r="K21" s="996"/>
      <c r="L21" s="996"/>
      <c r="M21" s="996"/>
      <c r="N21" s="996"/>
      <c r="O21" s="996"/>
      <c r="P21" s="996"/>
      <c r="Q21" s="996"/>
      <c r="R21" s="996"/>
      <c r="S21" s="996"/>
      <c r="T21" s="996"/>
      <c r="U21" s="996"/>
      <c r="V21" s="268" t="s">
        <v>280</v>
      </c>
      <c r="W21" s="269" t="s">
        <v>281</v>
      </c>
      <c r="X21" s="1051"/>
      <c r="Y21" s="1052"/>
      <c r="Z21" s="1053"/>
    </row>
    <row r="22" spans="2:26" ht="15.95" customHeight="1">
      <c r="B22" s="993" t="s">
        <v>290</v>
      </c>
      <c r="C22" s="993"/>
      <c r="D22" s="992"/>
      <c r="E22" s="992"/>
      <c r="F22" s="992"/>
      <c r="G22" s="253"/>
      <c r="H22" s="996"/>
      <c r="I22" s="996"/>
      <c r="J22" s="996"/>
      <c r="K22" s="996"/>
      <c r="L22" s="996"/>
      <c r="M22" s="996"/>
      <c r="N22" s="996"/>
      <c r="O22" s="996"/>
      <c r="P22" s="996"/>
      <c r="Q22" s="996"/>
      <c r="R22" s="996"/>
      <c r="S22" s="996"/>
      <c r="T22" s="996"/>
      <c r="U22" s="996"/>
      <c r="V22" s="268" t="s">
        <v>280</v>
      </c>
      <c r="W22" s="269" t="s">
        <v>281</v>
      </c>
      <c r="X22" s="1051"/>
      <c r="Y22" s="1052"/>
      <c r="Z22" s="1053"/>
    </row>
    <row r="23" spans="2:26" ht="15.95" customHeight="1">
      <c r="B23" s="993" t="s">
        <v>291</v>
      </c>
      <c r="C23" s="993"/>
      <c r="D23" s="992"/>
      <c r="E23" s="992"/>
      <c r="F23" s="992"/>
      <c r="G23" s="253"/>
      <c r="H23" s="996"/>
      <c r="I23" s="996"/>
      <c r="J23" s="996"/>
      <c r="K23" s="996"/>
      <c r="L23" s="996"/>
      <c r="M23" s="996"/>
      <c r="N23" s="996"/>
      <c r="O23" s="996"/>
      <c r="P23" s="996"/>
      <c r="Q23" s="996"/>
      <c r="R23" s="996"/>
      <c r="S23" s="996"/>
      <c r="T23" s="996"/>
      <c r="U23" s="996"/>
      <c r="V23" s="268" t="s">
        <v>280</v>
      </c>
      <c r="W23" s="269" t="s">
        <v>281</v>
      </c>
      <c r="X23" s="1051"/>
      <c r="Y23" s="1052"/>
      <c r="Z23" s="1053"/>
    </row>
    <row r="24" spans="2:26" ht="15.95" customHeight="1">
      <c r="B24" s="993" t="s">
        <v>319</v>
      </c>
      <c r="C24" s="993"/>
      <c r="D24" s="992"/>
      <c r="E24" s="992"/>
      <c r="F24" s="992"/>
      <c r="G24" s="253"/>
      <c r="H24" s="996"/>
      <c r="I24" s="996"/>
      <c r="J24" s="996"/>
      <c r="K24" s="996"/>
      <c r="L24" s="996"/>
      <c r="M24" s="1054"/>
      <c r="N24" s="996"/>
      <c r="O24" s="996"/>
      <c r="P24" s="996"/>
      <c r="Q24" s="996"/>
      <c r="R24" s="996"/>
      <c r="S24" s="996"/>
      <c r="T24" s="996"/>
      <c r="U24" s="996"/>
      <c r="V24" s="268" t="s">
        <v>280</v>
      </c>
      <c r="W24" s="269" t="s">
        <v>281</v>
      </c>
      <c r="X24" s="1051"/>
      <c r="Y24" s="1052"/>
      <c r="Z24" s="1053"/>
    </row>
    <row r="25" spans="2:26" ht="15.95" customHeight="1">
      <c r="B25" s="993" t="s">
        <v>320</v>
      </c>
      <c r="C25" s="993"/>
      <c r="D25" s="992"/>
      <c r="E25" s="992"/>
      <c r="F25" s="992"/>
      <c r="G25" s="253"/>
      <c r="H25" s="996"/>
      <c r="I25" s="996"/>
      <c r="J25" s="996"/>
      <c r="K25" s="996"/>
      <c r="L25" s="996"/>
      <c r="M25" s="996"/>
      <c r="N25" s="996"/>
      <c r="O25" s="996"/>
      <c r="P25" s="996"/>
      <c r="Q25" s="996"/>
      <c r="R25" s="996"/>
      <c r="S25" s="996"/>
      <c r="T25" s="996"/>
      <c r="U25" s="996"/>
      <c r="V25" s="268" t="s">
        <v>280</v>
      </c>
      <c r="W25" s="269" t="s">
        <v>281</v>
      </c>
      <c r="X25" s="1051"/>
      <c r="Y25" s="1052"/>
      <c r="Z25" s="1053"/>
    </row>
    <row r="26" spans="2:26" ht="15" customHeight="1">
      <c r="B26" s="267" t="s">
        <v>321</v>
      </c>
      <c r="C26" s="255"/>
      <c r="D26" s="255"/>
      <c r="E26" s="255"/>
      <c r="F26" s="255"/>
      <c r="G26" s="255"/>
      <c r="H26" s="255"/>
      <c r="I26" s="1000"/>
      <c r="J26" s="1000"/>
      <c r="K26" s="255"/>
      <c r="L26" s="255"/>
      <c r="M26" s="255"/>
      <c r="N26" s="255"/>
      <c r="O26" s="255"/>
      <c r="P26" s="255"/>
      <c r="Q26" s="255"/>
      <c r="R26" s="255"/>
      <c r="S26" s="255"/>
      <c r="T26" s="255"/>
      <c r="U26" s="255"/>
      <c r="V26" s="255"/>
      <c r="W26" s="255"/>
      <c r="X26" s="255"/>
      <c r="Y26" s="255"/>
      <c r="Z26" s="256"/>
    </row>
    <row r="27" spans="2:26" ht="17.25" customHeight="1">
      <c r="B27" s="993" t="s">
        <v>322</v>
      </c>
      <c r="C27" s="993"/>
      <c r="D27" s="993"/>
      <c r="E27" s="993"/>
      <c r="F27" s="993"/>
      <c r="G27" s="266" t="s">
        <v>136</v>
      </c>
      <c r="H27" s="993" t="s">
        <v>275</v>
      </c>
      <c r="I27" s="993"/>
      <c r="J27" s="993"/>
      <c r="K27" s="993"/>
      <c r="L27" s="993"/>
      <c r="M27" s="993"/>
      <c r="N27" s="993" t="s">
        <v>276</v>
      </c>
      <c r="O27" s="993"/>
      <c r="P27" s="993"/>
      <c r="Q27" s="993"/>
      <c r="R27" s="993" t="s">
        <v>277</v>
      </c>
      <c r="S27" s="993"/>
      <c r="T27" s="993"/>
      <c r="U27" s="993"/>
      <c r="V27" s="1055" t="s">
        <v>446</v>
      </c>
      <c r="W27" s="1055"/>
      <c r="X27" s="993" t="s">
        <v>278</v>
      </c>
      <c r="Y27" s="993"/>
      <c r="Z27" s="993"/>
    </row>
    <row r="28" spans="2:26" ht="15.95" customHeight="1">
      <c r="B28" s="993" t="s">
        <v>323</v>
      </c>
      <c r="C28" s="993"/>
      <c r="D28" s="992"/>
      <c r="E28" s="992"/>
      <c r="F28" s="992"/>
      <c r="G28" s="253"/>
      <c r="H28" s="996"/>
      <c r="I28" s="996"/>
      <c r="J28" s="996"/>
      <c r="K28" s="996"/>
      <c r="L28" s="996"/>
      <c r="M28" s="996"/>
      <c r="N28" s="996"/>
      <c r="O28" s="996"/>
      <c r="P28" s="996"/>
      <c r="Q28" s="996"/>
      <c r="R28" s="996"/>
      <c r="S28" s="996"/>
      <c r="T28" s="996"/>
      <c r="U28" s="996"/>
      <c r="V28" s="268" t="s">
        <v>280</v>
      </c>
      <c r="W28" s="269" t="s">
        <v>281</v>
      </c>
      <c r="X28" s="1051"/>
      <c r="Y28" s="1052"/>
      <c r="Z28" s="1053"/>
    </row>
    <row r="29" spans="2:26" ht="15.95" customHeight="1">
      <c r="B29" s="993" t="s">
        <v>324</v>
      </c>
      <c r="C29" s="993"/>
      <c r="D29" s="992"/>
      <c r="E29" s="992"/>
      <c r="F29" s="992"/>
      <c r="G29" s="253"/>
      <c r="H29" s="996"/>
      <c r="I29" s="996"/>
      <c r="J29" s="996"/>
      <c r="K29" s="996"/>
      <c r="L29" s="996"/>
      <c r="M29" s="996"/>
      <c r="N29" s="996"/>
      <c r="O29" s="996"/>
      <c r="P29" s="996"/>
      <c r="Q29" s="996"/>
      <c r="R29" s="996"/>
      <c r="S29" s="996"/>
      <c r="T29" s="996"/>
      <c r="U29" s="996"/>
      <c r="V29" s="268" t="s">
        <v>280</v>
      </c>
      <c r="W29" s="269" t="s">
        <v>281</v>
      </c>
      <c r="X29" s="1051"/>
      <c r="Y29" s="1052"/>
      <c r="Z29" s="1053"/>
    </row>
    <row r="30" spans="2:26" ht="15.95" customHeight="1">
      <c r="B30" s="993" t="s">
        <v>325</v>
      </c>
      <c r="C30" s="993"/>
      <c r="D30" s="992"/>
      <c r="E30" s="992"/>
      <c r="F30" s="992"/>
      <c r="G30" s="253"/>
      <c r="H30" s="996"/>
      <c r="I30" s="996"/>
      <c r="J30" s="996"/>
      <c r="K30" s="996"/>
      <c r="L30" s="996"/>
      <c r="M30" s="996"/>
      <c r="N30" s="996"/>
      <c r="O30" s="996"/>
      <c r="P30" s="996"/>
      <c r="Q30" s="996"/>
      <c r="R30" s="996"/>
      <c r="S30" s="996"/>
      <c r="T30" s="996"/>
      <c r="U30" s="996"/>
      <c r="V30" s="268" t="s">
        <v>280</v>
      </c>
      <c r="W30" s="269" t="s">
        <v>281</v>
      </c>
      <c r="X30" s="1051"/>
      <c r="Y30" s="1052"/>
      <c r="Z30" s="1053"/>
    </row>
    <row r="31" spans="2:26" ht="15.95" customHeight="1">
      <c r="B31" s="993" t="s">
        <v>326</v>
      </c>
      <c r="C31" s="993"/>
      <c r="D31" s="992"/>
      <c r="E31" s="992"/>
      <c r="F31" s="992"/>
      <c r="G31" s="253"/>
      <c r="H31" s="996"/>
      <c r="I31" s="996"/>
      <c r="J31" s="996"/>
      <c r="K31" s="996"/>
      <c r="L31" s="996"/>
      <c r="M31" s="996"/>
      <c r="N31" s="996"/>
      <c r="O31" s="996"/>
      <c r="P31" s="996"/>
      <c r="Q31" s="996"/>
      <c r="R31" s="996"/>
      <c r="S31" s="996"/>
      <c r="T31" s="996"/>
      <c r="U31" s="996"/>
      <c r="V31" s="268" t="s">
        <v>280</v>
      </c>
      <c r="W31" s="269" t="s">
        <v>281</v>
      </c>
      <c r="X31" s="1051"/>
      <c r="Y31" s="1052"/>
      <c r="Z31" s="1053"/>
    </row>
    <row r="32" spans="2:26" ht="15.95" customHeight="1">
      <c r="B32" s="993" t="s">
        <v>327</v>
      </c>
      <c r="C32" s="993"/>
      <c r="D32" s="992"/>
      <c r="E32" s="992"/>
      <c r="F32" s="992"/>
      <c r="G32" s="253"/>
      <c r="H32" s="996"/>
      <c r="I32" s="996"/>
      <c r="J32" s="996"/>
      <c r="K32" s="996"/>
      <c r="L32" s="996"/>
      <c r="M32" s="996"/>
      <c r="N32" s="996"/>
      <c r="O32" s="996"/>
      <c r="P32" s="996"/>
      <c r="Q32" s="996"/>
      <c r="R32" s="996"/>
      <c r="S32" s="996"/>
      <c r="T32" s="996"/>
      <c r="U32" s="996"/>
      <c r="V32" s="268" t="s">
        <v>280</v>
      </c>
      <c r="W32" s="269" t="s">
        <v>281</v>
      </c>
      <c r="X32" s="1051"/>
      <c r="Y32" s="1052"/>
      <c r="Z32" s="1053"/>
    </row>
    <row r="33" spans="2:26" ht="15.95" customHeight="1">
      <c r="B33" s="993" t="s">
        <v>328</v>
      </c>
      <c r="C33" s="993"/>
      <c r="D33" s="992"/>
      <c r="E33" s="992"/>
      <c r="F33" s="992"/>
      <c r="G33" s="253"/>
      <c r="H33" s="996"/>
      <c r="I33" s="996"/>
      <c r="J33" s="996"/>
      <c r="K33" s="996"/>
      <c r="L33" s="996"/>
      <c r="M33" s="996"/>
      <c r="N33" s="996"/>
      <c r="O33" s="996"/>
      <c r="P33" s="996"/>
      <c r="Q33" s="996"/>
      <c r="R33" s="996"/>
      <c r="S33" s="1054"/>
      <c r="T33" s="1054"/>
      <c r="U33" s="1054"/>
      <c r="V33" s="268" t="s">
        <v>280</v>
      </c>
      <c r="W33" s="269" t="s">
        <v>281</v>
      </c>
      <c r="X33" s="1051"/>
      <c r="Y33" s="1052"/>
      <c r="Z33" s="1053"/>
    </row>
    <row r="34" spans="2:26" ht="15.95" customHeight="1">
      <c r="B34" s="993" t="s">
        <v>329</v>
      </c>
      <c r="C34" s="993"/>
      <c r="D34" s="992"/>
      <c r="E34" s="992"/>
      <c r="F34" s="992"/>
      <c r="G34" s="253"/>
      <c r="H34" s="996"/>
      <c r="I34" s="996"/>
      <c r="J34" s="996"/>
      <c r="K34" s="996"/>
      <c r="L34" s="996"/>
      <c r="M34" s="996"/>
      <c r="N34" s="996"/>
      <c r="O34" s="996"/>
      <c r="P34" s="996"/>
      <c r="Q34" s="996"/>
      <c r="R34" s="996"/>
      <c r="S34" s="996"/>
      <c r="T34" s="996"/>
      <c r="U34" s="996"/>
      <c r="V34" s="268" t="s">
        <v>280</v>
      </c>
      <c r="W34" s="269" t="s">
        <v>281</v>
      </c>
      <c r="X34" s="1051"/>
      <c r="Y34" s="1052"/>
      <c r="Z34" s="1053"/>
    </row>
    <row r="35" spans="2:26" ht="15.95" customHeight="1">
      <c r="B35" s="993" t="s">
        <v>330</v>
      </c>
      <c r="C35" s="993"/>
      <c r="D35" s="992"/>
      <c r="E35" s="992"/>
      <c r="F35" s="992"/>
      <c r="G35" s="253"/>
      <c r="H35" s="996"/>
      <c r="I35" s="996"/>
      <c r="J35" s="996"/>
      <c r="K35" s="996"/>
      <c r="L35" s="996"/>
      <c r="M35" s="996"/>
      <c r="N35" s="996"/>
      <c r="O35" s="996"/>
      <c r="P35" s="996"/>
      <c r="Q35" s="996"/>
      <c r="R35" s="996"/>
      <c r="S35" s="996"/>
      <c r="T35" s="996"/>
      <c r="U35" s="996"/>
      <c r="V35" s="268" t="s">
        <v>280</v>
      </c>
      <c r="W35" s="269" t="s">
        <v>281</v>
      </c>
      <c r="X35" s="1051"/>
      <c r="Y35" s="1052"/>
      <c r="Z35" s="1053"/>
    </row>
    <row r="36" spans="2:26" ht="15.95" customHeight="1">
      <c r="B36" s="993" t="s">
        <v>331</v>
      </c>
      <c r="C36" s="993"/>
      <c r="D36" s="992"/>
      <c r="E36" s="992"/>
      <c r="F36" s="992"/>
      <c r="G36" s="253"/>
      <c r="H36" s="996"/>
      <c r="I36" s="996"/>
      <c r="J36" s="996"/>
      <c r="K36" s="996"/>
      <c r="L36" s="996"/>
      <c r="M36" s="996"/>
      <c r="N36" s="996"/>
      <c r="O36" s="996"/>
      <c r="P36" s="996"/>
      <c r="Q36" s="996"/>
      <c r="R36" s="996"/>
      <c r="S36" s="996"/>
      <c r="T36" s="996"/>
      <c r="U36" s="996"/>
      <c r="V36" s="268" t="s">
        <v>280</v>
      </c>
      <c r="W36" s="269" t="s">
        <v>281</v>
      </c>
      <c r="X36" s="1051"/>
      <c r="Y36" s="1052"/>
      <c r="Z36" s="1053"/>
    </row>
    <row r="37" spans="2:26" ht="15.95" customHeight="1">
      <c r="B37" s="993" t="s">
        <v>332</v>
      </c>
      <c r="C37" s="993"/>
      <c r="D37" s="992"/>
      <c r="E37" s="992"/>
      <c r="F37" s="992"/>
      <c r="G37" s="253"/>
      <c r="H37" s="996"/>
      <c r="I37" s="996"/>
      <c r="J37" s="996"/>
      <c r="K37" s="996"/>
      <c r="L37" s="996"/>
      <c r="M37" s="996"/>
      <c r="N37" s="996"/>
      <c r="O37" s="996"/>
      <c r="P37" s="996"/>
      <c r="Q37" s="996"/>
      <c r="R37" s="996"/>
      <c r="S37" s="996"/>
      <c r="T37" s="996"/>
      <c r="U37" s="996"/>
      <c r="V37" s="268" t="s">
        <v>280</v>
      </c>
      <c r="W37" s="269" t="s">
        <v>281</v>
      </c>
      <c r="X37" s="1051"/>
      <c r="Y37" s="1052"/>
      <c r="Z37" s="1053"/>
    </row>
    <row r="38" spans="2:26" ht="15.95" customHeight="1">
      <c r="B38" s="993" t="s">
        <v>333</v>
      </c>
      <c r="C38" s="993"/>
      <c r="D38" s="992"/>
      <c r="E38" s="992"/>
      <c r="F38" s="992"/>
      <c r="G38" s="253"/>
      <c r="H38" s="996"/>
      <c r="I38" s="996"/>
      <c r="J38" s="996"/>
      <c r="K38" s="996"/>
      <c r="L38" s="996"/>
      <c r="M38" s="996"/>
      <c r="N38" s="996"/>
      <c r="O38" s="996"/>
      <c r="P38" s="996"/>
      <c r="Q38" s="996"/>
      <c r="R38" s="996"/>
      <c r="S38" s="996"/>
      <c r="T38" s="996"/>
      <c r="U38" s="996"/>
      <c r="V38" s="268" t="s">
        <v>280</v>
      </c>
      <c r="W38" s="269" t="s">
        <v>281</v>
      </c>
      <c r="X38" s="1051"/>
      <c r="Y38" s="1052"/>
      <c r="Z38" s="1053"/>
    </row>
    <row r="39" spans="2:26" ht="15.95" customHeight="1">
      <c r="B39" s="993" t="s">
        <v>334</v>
      </c>
      <c r="C39" s="993"/>
      <c r="D39" s="992"/>
      <c r="E39" s="992"/>
      <c r="F39" s="992"/>
      <c r="G39" s="253"/>
      <c r="H39" s="996"/>
      <c r="I39" s="996"/>
      <c r="J39" s="996"/>
      <c r="K39" s="996"/>
      <c r="L39" s="996"/>
      <c r="M39" s="1054"/>
      <c r="N39" s="996"/>
      <c r="O39" s="996"/>
      <c r="P39" s="996"/>
      <c r="Q39" s="996"/>
      <c r="R39" s="996"/>
      <c r="S39" s="996"/>
      <c r="T39" s="996"/>
      <c r="U39" s="996"/>
      <c r="V39" s="268" t="s">
        <v>280</v>
      </c>
      <c r="W39" s="269" t="s">
        <v>281</v>
      </c>
      <c r="X39" s="1051"/>
      <c r="Y39" s="1052"/>
      <c r="Z39" s="1053"/>
    </row>
    <row r="40" spans="2:26" ht="15.95" customHeight="1">
      <c r="B40" s="993" t="s">
        <v>335</v>
      </c>
      <c r="C40" s="993"/>
      <c r="D40" s="992"/>
      <c r="E40" s="992"/>
      <c r="F40" s="992"/>
      <c r="G40" s="253"/>
      <c r="H40" s="996"/>
      <c r="I40" s="996"/>
      <c r="J40" s="996"/>
      <c r="K40" s="996"/>
      <c r="L40" s="996"/>
      <c r="M40" s="996"/>
      <c r="N40" s="996"/>
      <c r="O40" s="996"/>
      <c r="P40" s="996"/>
      <c r="Q40" s="996"/>
      <c r="R40" s="996"/>
      <c r="S40" s="996"/>
      <c r="T40" s="996"/>
      <c r="U40" s="996"/>
      <c r="V40" s="268" t="s">
        <v>280</v>
      </c>
      <c r="W40" s="269" t="s">
        <v>281</v>
      </c>
      <c r="X40" s="1051"/>
      <c r="Y40" s="1052"/>
      <c r="Z40" s="1053"/>
    </row>
    <row r="41" spans="2:26" ht="15.95" customHeight="1">
      <c r="B41" s="993" t="s">
        <v>336</v>
      </c>
      <c r="C41" s="993"/>
      <c r="D41" s="992"/>
      <c r="E41" s="992"/>
      <c r="F41" s="992"/>
      <c r="G41" s="253"/>
      <c r="H41" s="996"/>
      <c r="I41" s="996"/>
      <c r="J41" s="996"/>
      <c r="K41" s="996"/>
      <c r="L41" s="996"/>
      <c r="M41" s="996"/>
      <c r="N41" s="996"/>
      <c r="O41" s="996"/>
      <c r="P41" s="996"/>
      <c r="Q41" s="996"/>
      <c r="R41" s="996"/>
      <c r="S41" s="996"/>
      <c r="T41" s="996"/>
      <c r="U41" s="996"/>
      <c r="V41" s="268" t="s">
        <v>280</v>
      </c>
      <c r="W41" s="269" t="s">
        <v>281</v>
      </c>
      <c r="X41" s="1051"/>
      <c r="Y41" s="1052"/>
      <c r="Z41" s="1053"/>
    </row>
    <row r="42" spans="2:26" ht="15.95" customHeight="1">
      <c r="B42" s="993" t="s">
        <v>337</v>
      </c>
      <c r="C42" s="993"/>
      <c r="D42" s="992"/>
      <c r="E42" s="992"/>
      <c r="F42" s="992"/>
      <c r="G42" s="253"/>
      <c r="H42" s="996"/>
      <c r="I42" s="996"/>
      <c r="J42" s="996"/>
      <c r="K42" s="996"/>
      <c r="L42" s="996"/>
      <c r="M42" s="996"/>
      <c r="N42" s="996"/>
      <c r="O42" s="996"/>
      <c r="P42" s="996"/>
      <c r="Q42" s="996"/>
      <c r="R42" s="996"/>
      <c r="S42" s="996"/>
      <c r="T42" s="996"/>
      <c r="U42" s="996"/>
      <c r="V42" s="268" t="s">
        <v>280</v>
      </c>
      <c r="W42" s="269" t="s">
        <v>281</v>
      </c>
      <c r="X42" s="1051"/>
      <c r="Y42" s="1052"/>
      <c r="Z42" s="1053"/>
    </row>
    <row r="43" spans="2:26" ht="15.95" customHeight="1">
      <c r="B43" s="993" t="s">
        <v>338</v>
      </c>
      <c r="C43" s="993"/>
      <c r="D43" s="992"/>
      <c r="E43" s="992"/>
      <c r="F43" s="992"/>
      <c r="G43" s="253"/>
      <c r="H43" s="996"/>
      <c r="I43" s="996"/>
      <c r="J43" s="996"/>
      <c r="K43" s="996"/>
      <c r="L43" s="996"/>
      <c r="M43" s="996"/>
      <c r="N43" s="996"/>
      <c r="O43" s="996"/>
      <c r="P43" s="996"/>
      <c r="Q43" s="996"/>
      <c r="R43" s="996"/>
      <c r="S43" s="996"/>
      <c r="T43" s="996"/>
      <c r="U43" s="996"/>
      <c r="V43" s="268" t="s">
        <v>280</v>
      </c>
      <c r="W43" s="269" t="s">
        <v>281</v>
      </c>
      <c r="X43" s="1051"/>
      <c r="Y43" s="1052"/>
      <c r="Z43" s="1053"/>
    </row>
    <row r="44" spans="2:26" ht="15.95" customHeight="1">
      <c r="B44" s="993" t="s">
        <v>339</v>
      </c>
      <c r="C44" s="993"/>
      <c r="D44" s="992"/>
      <c r="E44" s="992"/>
      <c r="F44" s="992"/>
      <c r="G44" s="253"/>
      <c r="H44" s="996"/>
      <c r="I44" s="996"/>
      <c r="J44" s="996"/>
      <c r="K44" s="996"/>
      <c r="L44" s="996"/>
      <c r="M44" s="996"/>
      <c r="N44" s="996"/>
      <c r="O44" s="996"/>
      <c r="P44" s="996"/>
      <c r="Q44" s="996"/>
      <c r="R44" s="996"/>
      <c r="S44" s="996"/>
      <c r="T44" s="996"/>
      <c r="U44" s="996"/>
      <c r="V44" s="268" t="s">
        <v>280</v>
      </c>
      <c r="W44" s="269" t="s">
        <v>281</v>
      </c>
      <c r="X44" s="1051"/>
      <c r="Y44" s="1052"/>
      <c r="Z44" s="1053"/>
    </row>
    <row r="45" spans="2:26" ht="15.95" customHeight="1">
      <c r="B45" s="993" t="s">
        <v>340</v>
      </c>
      <c r="C45" s="993"/>
      <c r="D45" s="992"/>
      <c r="E45" s="992"/>
      <c r="F45" s="992"/>
      <c r="G45" s="253"/>
      <c r="H45" s="996"/>
      <c r="I45" s="996"/>
      <c r="J45" s="996"/>
      <c r="K45" s="996"/>
      <c r="L45" s="996"/>
      <c r="M45" s="996"/>
      <c r="N45" s="996"/>
      <c r="O45" s="996"/>
      <c r="P45" s="996"/>
      <c r="Q45" s="996"/>
      <c r="R45" s="996"/>
      <c r="S45" s="996"/>
      <c r="T45" s="996"/>
      <c r="U45" s="996"/>
      <c r="V45" s="268" t="s">
        <v>280</v>
      </c>
      <c r="W45" s="269" t="s">
        <v>281</v>
      </c>
      <c r="X45" s="1051"/>
      <c r="Y45" s="1052"/>
      <c r="Z45" s="1053"/>
    </row>
    <row r="46" spans="2:26" ht="15.95" customHeight="1">
      <c r="B46" s="993" t="s">
        <v>341</v>
      </c>
      <c r="C46" s="993"/>
      <c r="D46" s="992"/>
      <c r="E46" s="992"/>
      <c r="F46" s="992"/>
      <c r="G46" s="253"/>
      <c r="H46" s="996"/>
      <c r="I46" s="996"/>
      <c r="J46" s="996"/>
      <c r="K46" s="996"/>
      <c r="L46" s="996"/>
      <c r="M46" s="996"/>
      <c r="N46" s="996"/>
      <c r="O46" s="996"/>
      <c r="P46" s="996"/>
      <c r="Q46" s="996"/>
      <c r="R46" s="996"/>
      <c r="S46" s="1054"/>
      <c r="T46" s="1054"/>
      <c r="U46" s="1054"/>
      <c r="V46" s="268" t="s">
        <v>280</v>
      </c>
      <c r="W46" s="269" t="s">
        <v>281</v>
      </c>
      <c r="X46" s="1051"/>
      <c r="Y46" s="1052"/>
      <c r="Z46" s="1053"/>
    </row>
    <row r="47" spans="2:26" ht="15.95" customHeight="1">
      <c r="B47" s="993" t="s">
        <v>342</v>
      </c>
      <c r="C47" s="993"/>
      <c r="D47" s="992"/>
      <c r="E47" s="992"/>
      <c r="F47" s="992"/>
      <c r="G47" s="253"/>
      <c r="H47" s="996"/>
      <c r="I47" s="996"/>
      <c r="J47" s="996"/>
      <c r="K47" s="996"/>
      <c r="L47" s="996"/>
      <c r="M47" s="996"/>
      <c r="N47" s="996"/>
      <c r="O47" s="996"/>
      <c r="P47" s="996"/>
      <c r="Q47" s="996"/>
      <c r="R47" s="996"/>
      <c r="S47" s="996"/>
      <c r="T47" s="996"/>
      <c r="U47" s="996"/>
      <c r="V47" s="268" t="s">
        <v>280</v>
      </c>
      <c r="W47" s="269" t="s">
        <v>281</v>
      </c>
      <c r="X47" s="1051"/>
      <c r="Y47" s="1052"/>
      <c r="Z47" s="1053"/>
    </row>
    <row r="49" spans="2:26" hidden="1"/>
    <row r="50" spans="2:26" ht="21" hidden="1" customHeight="1">
      <c r="B50" s="267" t="s">
        <v>343</v>
      </c>
      <c r="C50" s="255"/>
      <c r="D50" s="255"/>
      <c r="E50" s="255"/>
      <c r="F50" s="255"/>
      <c r="G50" s="255"/>
      <c r="H50" s="255"/>
      <c r="I50" s="255"/>
      <c r="J50" s="255"/>
      <c r="K50" s="255"/>
      <c r="L50" s="255"/>
      <c r="M50" s="255"/>
      <c r="N50" s="255"/>
      <c r="O50" s="255"/>
      <c r="P50" s="255"/>
      <c r="Q50" s="255"/>
      <c r="R50" s="255"/>
      <c r="S50" s="255"/>
      <c r="T50" s="255"/>
      <c r="U50" s="255"/>
      <c r="V50" s="255"/>
      <c r="W50" s="255"/>
      <c r="X50" s="255"/>
      <c r="Y50" s="255"/>
      <c r="Z50" s="256"/>
    </row>
    <row r="51" spans="2:26" ht="21" hidden="1" customHeight="1">
      <c r="B51" s="993" t="s">
        <v>344</v>
      </c>
      <c r="C51" s="993"/>
      <c r="D51" s="253" t="s">
        <v>345</v>
      </c>
      <c r="E51" s="990" t="s">
        <v>346</v>
      </c>
      <c r="F51" s="990"/>
      <c r="G51" s="990"/>
      <c r="H51" s="990"/>
      <c r="I51" s="990"/>
      <c r="J51" s="990"/>
      <c r="K51" s="267" t="s">
        <v>347</v>
      </c>
      <c r="L51" s="255"/>
      <c r="M51" s="255"/>
      <c r="N51" s="255"/>
      <c r="O51" s="255"/>
      <c r="P51" s="255"/>
      <c r="Q51" s="255"/>
      <c r="R51" s="255"/>
      <c r="S51" s="255"/>
      <c r="T51" s="255"/>
      <c r="U51" s="255"/>
      <c r="V51" s="255"/>
      <c r="W51" s="255"/>
      <c r="X51" s="255"/>
      <c r="Y51" s="255"/>
      <c r="Z51" s="256"/>
    </row>
    <row r="52" spans="2:26" ht="21" hidden="1" customHeight="1">
      <c r="B52" s="993" t="s">
        <v>348</v>
      </c>
      <c r="C52" s="993"/>
      <c r="D52" s="253" t="s">
        <v>349</v>
      </c>
      <c r="E52" s="1047"/>
      <c r="F52" s="1048"/>
      <c r="G52" s="1048"/>
      <c r="H52" s="1048"/>
      <c r="I52" s="1049"/>
      <c r="J52" s="256" t="s">
        <v>82</v>
      </c>
      <c r="K52" s="1009" t="s">
        <v>348</v>
      </c>
      <c r="L52" s="1010"/>
      <c r="M52" s="1050"/>
      <c r="N52" s="1050"/>
      <c r="O52" s="1050"/>
      <c r="P52" s="1050"/>
      <c r="Q52" s="1050"/>
      <c r="R52" s="1050"/>
      <c r="S52" s="256" t="s">
        <v>83</v>
      </c>
      <c r="T52" s="257"/>
      <c r="U52" s="258"/>
      <c r="V52" s="258"/>
      <c r="W52" s="258"/>
      <c r="X52" s="258"/>
      <c r="Y52" s="258"/>
      <c r="Z52" s="259"/>
    </row>
    <row r="53" spans="2:26" ht="21" hidden="1" customHeight="1">
      <c r="B53" s="993"/>
      <c r="C53" s="993"/>
      <c r="D53" s="253"/>
      <c r="E53" s="1020"/>
      <c r="F53" s="1021"/>
      <c r="G53" s="1021"/>
      <c r="H53" s="1021"/>
      <c r="I53" s="1022"/>
      <c r="J53" s="256" t="s">
        <v>114</v>
      </c>
      <c r="K53" s="1042"/>
      <c r="L53" s="1043"/>
      <c r="M53" s="1023"/>
      <c r="N53" s="1023"/>
      <c r="O53" s="1023"/>
      <c r="P53" s="1023"/>
      <c r="Q53" s="1023"/>
      <c r="R53" s="1023"/>
      <c r="S53" s="264" t="s">
        <v>114</v>
      </c>
      <c r="T53" s="260"/>
      <c r="U53" s="261"/>
      <c r="V53" s="261"/>
      <c r="W53" s="261"/>
      <c r="X53" s="261"/>
      <c r="Y53" s="261"/>
      <c r="Z53" s="262"/>
    </row>
    <row r="54" spans="2:26" ht="21" hidden="1" customHeight="1">
      <c r="B54" s="993" t="s">
        <v>351</v>
      </c>
      <c r="C54" s="993"/>
      <c r="D54" s="253" t="s">
        <v>350</v>
      </c>
      <c r="E54" s="1020"/>
      <c r="F54" s="1021"/>
      <c r="G54" s="1021"/>
      <c r="H54" s="1021"/>
      <c r="I54" s="1022"/>
      <c r="J54" s="256" t="s">
        <v>114</v>
      </c>
      <c r="K54" s="1042" t="s">
        <v>351</v>
      </c>
      <c r="L54" s="1043"/>
      <c r="M54" s="263" t="s">
        <v>352</v>
      </c>
      <c r="N54" s="263"/>
      <c r="O54" s="1023"/>
      <c r="P54" s="1023"/>
      <c r="Q54" s="1023"/>
      <c r="R54" s="1023"/>
      <c r="S54" s="264" t="s">
        <v>114</v>
      </c>
      <c r="T54" s="260"/>
      <c r="U54" s="261"/>
      <c r="V54" s="261"/>
      <c r="W54" s="261"/>
      <c r="X54" s="261"/>
      <c r="Y54" s="261"/>
      <c r="Z54" s="262"/>
    </row>
    <row r="55" spans="2:26" ht="21" hidden="1" customHeight="1">
      <c r="B55" s="993"/>
      <c r="C55" s="993"/>
      <c r="D55" s="253" t="s">
        <v>353</v>
      </c>
      <c r="E55" s="1044">
        <f>E56-E54</f>
        <v>0</v>
      </c>
      <c r="F55" s="1045"/>
      <c r="G55" s="1045"/>
      <c r="H55" s="1046"/>
      <c r="I55" s="1046"/>
      <c r="J55" s="256" t="s">
        <v>84</v>
      </c>
      <c r="K55" s="260"/>
      <c r="L55" s="261"/>
      <c r="M55" s="261"/>
      <c r="N55" s="261"/>
      <c r="O55" s="261"/>
      <c r="P55" s="261"/>
      <c r="Q55" s="261"/>
      <c r="R55" s="261"/>
      <c r="S55" s="262"/>
      <c r="T55" s="260"/>
      <c r="U55" s="261"/>
      <c r="V55" s="261"/>
      <c r="W55" s="261"/>
      <c r="X55" s="261"/>
      <c r="Y55" s="261"/>
      <c r="Z55" s="262"/>
    </row>
    <row r="56" spans="2:26" ht="21" hidden="1" customHeight="1">
      <c r="B56" s="993" t="s">
        <v>354</v>
      </c>
      <c r="C56" s="993"/>
      <c r="D56" s="993"/>
      <c r="E56" s="1020"/>
      <c r="F56" s="1021"/>
      <c r="G56" s="1021"/>
      <c r="H56" s="1021"/>
      <c r="I56" s="1022"/>
      <c r="J56" s="256" t="s">
        <v>114</v>
      </c>
      <c r="K56" s="265"/>
      <c r="L56" s="263"/>
      <c r="M56" s="263" t="s">
        <v>355</v>
      </c>
      <c r="N56" s="263"/>
      <c r="O56" s="1023"/>
      <c r="P56" s="1023"/>
      <c r="Q56" s="1023"/>
      <c r="R56" s="1023"/>
      <c r="S56" s="264" t="s">
        <v>114</v>
      </c>
      <c r="T56" s="265"/>
      <c r="U56" s="263"/>
      <c r="V56" s="263"/>
      <c r="W56" s="263"/>
      <c r="X56" s="263"/>
      <c r="Y56" s="263"/>
      <c r="Z56" s="264"/>
    </row>
    <row r="57" spans="2:26" ht="21" hidden="1" customHeight="1">
      <c r="B57" s="267" t="s">
        <v>356</v>
      </c>
      <c r="C57" s="255"/>
      <c r="D57" s="255"/>
      <c r="E57" s="255"/>
      <c r="F57" s="255"/>
      <c r="G57" s="255"/>
      <c r="H57" s="255"/>
      <c r="I57" s="255"/>
      <c r="J57" s="255"/>
      <c r="K57" s="255"/>
      <c r="L57" s="255"/>
      <c r="M57" s="255"/>
      <c r="N57" s="255"/>
      <c r="O57" s="256"/>
      <c r="P57" s="1024" t="s">
        <v>357</v>
      </c>
      <c r="Q57" s="1027" t="s">
        <v>24</v>
      </c>
      <c r="R57" s="1028"/>
      <c r="S57" s="1028"/>
      <c r="T57" s="1028"/>
      <c r="U57" s="1028"/>
      <c r="V57" s="997"/>
      <c r="W57" s="998"/>
      <c r="X57" s="998"/>
      <c r="Y57" s="998"/>
      <c r="Z57" s="256" t="s">
        <v>114</v>
      </c>
    </row>
    <row r="58" spans="2:26" ht="21" hidden="1" customHeight="1">
      <c r="B58" s="999" t="s">
        <v>358</v>
      </c>
      <c r="C58" s="1000"/>
      <c r="D58" s="1001"/>
      <c r="E58" s="1002">
        <f>V60</f>
        <v>0</v>
      </c>
      <c r="F58" s="1003"/>
      <c r="G58" s="1003"/>
      <c r="H58" s="1003"/>
      <c r="I58" s="256" t="s">
        <v>114</v>
      </c>
      <c r="J58" s="1004" t="s">
        <v>359</v>
      </c>
      <c r="K58" s="1005"/>
      <c r="L58" s="1005"/>
      <c r="M58" s="1005"/>
      <c r="N58" s="272" t="e">
        <f>E58/V61*100</f>
        <v>#DIV/0!</v>
      </c>
      <c r="O58" s="264" t="s">
        <v>360</v>
      </c>
      <c r="P58" s="1025"/>
      <c r="Q58" s="1006"/>
      <c r="R58" s="1007"/>
      <c r="S58" s="1007"/>
      <c r="T58" s="1008" t="s">
        <v>361</v>
      </c>
      <c r="U58" s="1008"/>
      <c r="V58" s="997"/>
      <c r="W58" s="998"/>
      <c r="X58" s="998"/>
      <c r="Y58" s="998"/>
      <c r="Z58" s="256" t="s">
        <v>114</v>
      </c>
    </row>
    <row r="59" spans="2:26" ht="21" hidden="1" customHeight="1">
      <c r="B59" s="999" t="s">
        <v>362</v>
      </c>
      <c r="C59" s="1000"/>
      <c r="D59" s="1001"/>
      <c r="E59" s="1029"/>
      <c r="F59" s="1030"/>
      <c r="G59" s="1030"/>
      <c r="H59" s="1030"/>
      <c r="I59" s="256" t="s">
        <v>114</v>
      </c>
      <c r="J59" s="267"/>
      <c r="K59" s="255"/>
      <c r="L59" s="255"/>
      <c r="M59" s="255"/>
      <c r="N59" s="255"/>
      <c r="O59" s="256"/>
      <c r="P59" s="1025"/>
      <c r="Q59" s="1031" t="s">
        <v>23</v>
      </c>
      <c r="R59" s="1032"/>
      <c r="S59" s="1032"/>
      <c r="T59" s="1032"/>
      <c r="U59" s="1033"/>
      <c r="V59" s="997"/>
      <c r="W59" s="998"/>
      <c r="X59" s="998"/>
      <c r="Y59" s="998"/>
      <c r="Z59" s="256" t="s">
        <v>114</v>
      </c>
    </row>
    <row r="60" spans="2:26" ht="21" hidden="1" customHeight="1" thickBot="1">
      <c r="B60" s="1009" t="s">
        <v>363</v>
      </c>
      <c r="C60" s="1010"/>
      <c r="D60" s="1011"/>
      <c r="E60" s="1012">
        <f>E61-(E58+E59)</f>
        <v>0</v>
      </c>
      <c r="F60" s="1013"/>
      <c r="G60" s="1013"/>
      <c r="H60" s="1013"/>
      <c r="I60" s="259" t="s">
        <v>114</v>
      </c>
      <c r="J60" s="257" t="s">
        <v>365</v>
      </c>
      <c r="K60" s="258"/>
      <c r="L60" s="1014"/>
      <c r="M60" s="1014"/>
      <c r="N60" s="1014"/>
      <c r="O60" s="259" t="s">
        <v>114</v>
      </c>
      <c r="P60" s="1025"/>
      <c r="Q60" s="1015" t="s">
        <v>366</v>
      </c>
      <c r="R60" s="1016"/>
      <c r="S60" s="1016"/>
      <c r="T60" s="1016"/>
      <c r="U60" s="1017"/>
      <c r="V60" s="1018"/>
      <c r="W60" s="1019"/>
      <c r="X60" s="1019"/>
      <c r="Y60" s="1019"/>
      <c r="Z60" s="259" t="s">
        <v>114</v>
      </c>
    </row>
    <row r="61" spans="2:26" ht="21" hidden="1" customHeight="1" thickTop="1">
      <c r="B61" s="1034" t="s">
        <v>354</v>
      </c>
      <c r="C61" s="1035"/>
      <c r="D61" s="1036"/>
      <c r="E61" s="1037">
        <f>E54</f>
        <v>0</v>
      </c>
      <c r="F61" s="1038"/>
      <c r="G61" s="1038"/>
      <c r="H61" s="1038"/>
      <c r="I61" s="273" t="s">
        <v>114</v>
      </c>
      <c r="J61" s="274"/>
      <c r="K61" s="275"/>
      <c r="L61" s="275"/>
      <c r="M61" s="275"/>
      <c r="N61" s="275"/>
      <c r="O61" s="273"/>
      <c r="P61" s="1026"/>
      <c r="Q61" s="1039" t="s">
        <v>367</v>
      </c>
      <c r="R61" s="1040"/>
      <c r="S61" s="1040"/>
      <c r="T61" s="1040"/>
      <c r="U61" s="1041"/>
      <c r="V61" s="994">
        <f>SUM(V57:Y60)</f>
        <v>0</v>
      </c>
      <c r="W61" s="995"/>
      <c r="X61" s="995"/>
      <c r="Y61" s="995"/>
      <c r="Z61" s="273" t="s">
        <v>114</v>
      </c>
    </row>
    <row r="62" spans="2:26" ht="21" hidden="1" customHeight="1">
      <c r="B62" s="267" t="s">
        <v>62</v>
      </c>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6"/>
    </row>
    <row r="63" spans="2:26" ht="21" hidden="1" customHeight="1">
      <c r="B63" s="992" t="s">
        <v>368</v>
      </c>
      <c r="C63" s="992"/>
      <c r="D63" s="992"/>
      <c r="E63" s="992"/>
      <c r="F63" s="253" t="s">
        <v>136</v>
      </c>
      <c r="G63" s="993" t="s">
        <v>369</v>
      </c>
      <c r="H63" s="993"/>
      <c r="I63" s="993"/>
      <c r="J63" s="993"/>
      <c r="K63" s="993"/>
      <c r="L63" s="996" t="s">
        <v>370</v>
      </c>
      <c r="M63" s="996"/>
      <c r="N63" s="996"/>
      <c r="O63" s="996"/>
      <c r="P63" s="996"/>
      <c r="Q63" s="993" t="s">
        <v>371</v>
      </c>
      <c r="R63" s="993"/>
      <c r="S63" s="993"/>
      <c r="T63" s="993"/>
      <c r="U63" s="993"/>
      <c r="V63" s="993" t="s">
        <v>372</v>
      </c>
      <c r="W63" s="993"/>
      <c r="X63" s="993"/>
      <c r="Y63" s="993"/>
      <c r="Z63" s="993"/>
    </row>
    <row r="64" spans="2:26" ht="21" hidden="1" customHeight="1">
      <c r="B64" s="993"/>
      <c r="C64" s="993"/>
      <c r="D64" s="993"/>
      <c r="E64" s="993"/>
      <c r="F64" s="252"/>
      <c r="G64" s="993"/>
      <c r="H64" s="993"/>
      <c r="I64" s="993"/>
      <c r="J64" s="993"/>
      <c r="K64" s="993"/>
      <c r="L64" s="991"/>
      <c r="M64" s="991"/>
      <c r="N64" s="991"/>
      <c r="O64" s="991"/>
      <c r="P64" s="991"/>
      <c r="Q64" s="991"/>
      <c r="R64" s="991"/>
      <c r="S64" s="991"/>
      <c r="T64" s="991"/>
      <c r="U64" s="991"/>
      <c r="V64" s="992"/>
      <c r="W64" s="992"/>
      <c r="X64" s="992"/>
      <c r="Y64" s="992"/>
      <c r="Z64" s="992"/>
    </row>
    <row r="65" spans="2:28" ht="21" hidden="1" customHeight="1">
      <c r="B65" s="993"/>
      <c r="C65" s="993"/>
      <c r="D65" s="993"/>
      <c r="E65" s="993"/>
      <c r="F65" s="252"/>
      <c r="G65" s="993"/>
      <c r="H65" s="993"/>
      <c r="I65" s="993"/>
      <c r="J65" s="993"/>
      <c r="K65" s="993"/>
      <c r="L65" s="991"/>
      <c r="M65" s="991"/>
      <c r="N65" s="991"/>
      <c r="O65" s="991"/>
      <c r="P65" s="991"/>
      <c r="Q65" s="991"/>
      <c r="R65" s="991"/>
      <c r="S65" s="991"/>
      <c r="T65" s="991"/>
      <c r="U65" s="991"/>
      <c r="V65" s="992"/>
      <c r="W65" s="992"/>
      <c r="X65" s="992"/>
      <c r="Y65" s="992"/>
      <c r="Z65" s="992"/>
    </row>
    <row r="66" spans="2:28" ht="21" hidden="1" customHeight="1">
      <c r="B66" s="993"/>
      <c r="C66" s="993"/>
      <c r="D66" s="993"/>
      <c r="E66" s="993"/>
      <c r="F66" s="252"/>
      <c r="G66" s="993"/>
      <c r="H66" s="993"/>
      <c r="I66" s="993"/>
      <c r="J66" s="993"/>
      <c r="K66" s="993"/>
      <c r="L66" s="991"/>
      <c r="M66" s="991"/>
      <c r="N66" s="991"/>
      <c r="O66" s="991"/>
      <c r="P66" s="991"/>
      <c r="Q66" s="991"/>
      <c r="R66" s="991"/>
      <c r="S66" s="991"/>
      <c r="T66" s="991"/>
      <c r="U66" s="991"/>
      <c r="V66" s="992"/>
      <c r="W66" s="992"/>
      <c r="X66" s="992"/>
      <c r="Y66" s="992"/>
      <c r="Z66" s="992"/>
    </row>
    <row r="67" spans="2:28" ht="21" hidden="1" customHeight="1">
      <c r="B67" s="267" t="s">
        <v>373</v>
      </c>
      <c r="C67" s="255"/>
      <c r="D67" s="255"/>
      <c r="E67" s="255"/>
      <c r="F67" s="255"/>
      <c r="G67" s="255"/>
      <c r="H67" s="255"/>
      <c r="I67" s="255"/>
      <c r="J67" s="255"/>
      <c r="K67" s="255"/>
      <c r="L67" s="255"/>
      <c r="M67" s="255"/>
      <c r="N67" s="255"/>
      <c r="O67" s="255"/>
      <c r="P67" s="255"/>
      <c r="Q67" s="255"/>
      <c r="R67" s="255"/>
      <c r="S67" s="255"/>
      <c r="T67" s="255"/>
      <c r="U67" s="255"/>
      <c r="V67" s="255"/>
      <c r="W67" s="255"/>
      <c r="X67" s="255"/>
      <c r="Y67" s="255"/>
      <c r="Z67" s="256"/>
    </row>
    <row r="68" spans="2:28" ht="21" hidden="1" customHeight="1">
      <c r="B68" s="990"/>
      <c r="C68" s="990"/>
      <c r="D68" s="990"/>
      <c r="E68" s="990" t="s">
        <v>374</v>
      </c>
      <c r="F68" s="990"/>
      <c r="G68" s="990"/>
      <c r="H68" s="990"/>
      <c r="I68" s="990"/>
      <c r="J68" s="990" t="s">
        <v>375</v>
      </c>
      <c r="K68" s="990"/>
      <c r="L68" s="990"/>
      <c r="M68" s="990"/>
      <c r="N68" s="990" t="s">
        <v>376</v>
      </c>
      <c r="O68" s="990"/>
      <c r="P68" s="990"/>
      <c r="Q68" s="267" t="s">
        <v>377</v>
      </c>
      <c r="R68" s="255"/>
      <c r="S68" s="255"/>
      <c r="T68" s="255"/>
      <c r="U68" s="255"/>
      <c r="V68" s="255"/>
      <c r="W68" s="255"/>
      <c r="X68" s="255"/>
      <c r="Y68" s="255"/>
      <c r="Z68" s="256"/>
    </row>
    <row r="69" spans="2:28" ht="21" hidden="1" customHeight="1">
      <c r="B69" s="990" t="s">
        <v>378</v>
      </c>
      <c r="C69" s="990"/>
      <c r="D69" s="990"/>
      <c r="E69" s="991"/>
      <c r="F69" s="991"/>
      <c r="G69" s="991"/>
      <c r="H69" s="991"/>
      <c r="I69" s="991"/>
      <c r="J69" s="991"/>
      <c r="K69" s="991"/>
      <c r="L69" s="991"/>
      <c r="M69" s="991"/>
      <c r="N69" s="991"/>
      <c r="O69" s="991"/>
      <c r="P69" s="991"/>
      <c r="Q69" s="270" t="s">
        <v>280</v>
      </c>
      <c r="R69" s="271" t="s">
        <v>379</v>
      </c>
      <c r="S69" s="271" t="s">
        <v>380</v>
      </c>
      <c r="T69" s="258"/>
      <c r="U69" s="258"/>
      <c r="V69" s="258"/>
      <c r="W69" s="258"/>
      <c r="X69" s="258"/>
      <c r="Y69" s="258"/>
      <c r="Z69" s="259"/>
    </row>
    <row r="70" spans="2:28" ht="21" hidden="1" customHeight="1" thickBot="1">
      <c r="B70" s="988" t="s">
        <v>381</v>
      </c>
      <c r="C70" s="988"/>
      <c r="D70" s="988"/>
      <c r="E70" s="989"/>
      <c r="F70" s="989"/>
      <c r="G70" s="989"/>
      <c r="H70" s="989"/>
      <c r="I70" s="989"/>
      <c r="J70" s="989"/>
      <c r="K70" s="989"/>
      <c r="L70" s="989"/>
      <c r="M70" s="989"/>
      <c r="N70" s="989"/>
      <c r="O70" s="989"/>
      <c r="P70" s="989"/>
      <c r="Q70" s="260" t="s">
        <v>382</v>
      </c>
      <c r="R70" s="261"/>
      <c r="S70" s="261"/>
      <c r="T70" s="261"/>
      <c r="U70" s="261"/>
      <c r="V70" s="261"/>
      <c r="W70" s="261"/>
      <c r="X70" s="261"/>
      <c r="Y70" s="261"/>
      <c r="Z70" s="262" t="s">
        <v>383</v>
      </c>
    </row>
    <row r="71" spans="2:28" ht="21" hidden="1" customHeight="1" thickTop="1">
      <c r="B71" s="986" t="s">
        <v>367</v>
      </c>
      <c r="C71" s="986"/>
      <c r="D71" s="986"/>
      <c r="E71" s="987"/>
      <c r="F71" s="987"/>
      <c r="G71" s="987"/>
      <c r="H71" s="987"/>
      <c r="I71" s="987"/>
      <c r="J71" s="987"/>
      <c r="K71" s="987"/>
      <c r="L71" s="987"/>
      <c r="M71" s="987"/>
      <c r="N71" s="987"/>
      <c r="O71" s="987"/>
      <c r="P71" s="987"/>
      <c r="Q71" s="265"/>
      <c r="R71" s="263"/>
      <c r="S71" s="263"/>
      <c r="T71" s="263"/>
      <c r="U71" s="263"/>
      <c r="V71" s="263"/>
      <c r="W71" s="263"/>
      <c r="X71" s="263"/>
      <c r="Y71" s="263"/>
      <c r="Z71" s="264"/>
    </row>
    <row r="72" spans="2:28" ht="20.100000000000001" hidden="1" customHeight="1">
      <c r="B72" s="257" t="s">
        <v>384</v>
      </c>
      <c r="C72" s="258"/>
      <c r="D72" s="258"/>
      <c r="E72" s="258"/>
      <c r="F72" s="258"/>
      <c r="G72" s="258"/>
      <c r="H72" s="258"/>
      <c r="I72" s="258"/>
      <c r="J72" s="258"/>
      <c r="K72" s="258"/>
      <c r="L72" s="258"/>
      <c r="M72" s="258"/>
      <c r="N72" s="258"/>
      <c r="O72" s="258"/>
      <c r="P72" s="258"/>
      <c r="Q72" s="258"/>
      <c r="R72" s="258"/>
      <c r="S72" s="258"/>
      <c r="T72" s="258"/>
      <c r="U72" s="258"/>
      <c r="V72" s="258"/>
      <c r="W72" s="258"/>
      <c r="X72" s="258"/>
      <c r="Y72" s="258"/>
      <c r="Z72" s="259"/>
    </row>
    <row r="73" spans="2:28" ht="84" hidden="1" customHeight="1">
      <c r="B73" s="983"/>
      <c r="C73" s="984"/>
      <c r="D73" s="984"/>
      <c r="E73" s="984"/>
      <c r="F73" s="984"/>
      <c r="G73" s="984"/>
      <c r="H73" s="984"/>
      <c r="I73" s="984"/>
      <c r="J73" s="984"/>
      <c r="K73" s="984"/>
      <c r="L73" s="984"/>
      <c r="M73" s="984"/>
      <c r="N73" s="984"/>
      <c r="O73" s="984"/>
      <c r="P73" s="984"/>
      <c r="Q73" s="984"/>
      <c r="R73" s="984"/>
      <c r="S73" s="984"/>
      <c r="T73" s="984"/>
      <c r="U73" s="984"/>
      <c r="V73" s="984"/>
      <c r="W73" s="984"/>
      <c r="X73" s="984"/>
      <c r="Y73" s="984"/>
      <c r="Z73" s="985"/>
    </row>
    <row r="74" spans="2:28" hidden="1"/>
    <row r="75" spans="2:28">
      <c r="B75" s="251" t="s">
        <v>385</v>
      </c>
    </row>
    <row r="76" spans="2:28">
      <c r="C76" s="251" t="s">
        <v>711</v>
      </c>
    </row>
    <row r="77" spans="2:28">
      <c r="C77" s="251" t="s">
        <v>712</v>
      </c>
    </row>
    <row r="78" spans="2:28">
      <c r="C78" s="251" t="s">
        <v>713</v>
      </c>
    </row>
    <row r="79" spans="2:28">
      <c r="C79" s="251" t="s">
        <v>714</v>
      </c>
    </row>
    <row r="80" spans="2:28">
      <c r="C80" s="251" t="s">
        <v>715</v>
      </c>
      <c r="AB80" s="251" t="s">
        <v>750</v>
      </c>
    </row>
    <row r="81" spans="1:28">
      <c r="C81" s="251" t="s">
        <v>716</v>
      </c>
      <c r="AB81" s="251" t="s">
        <v>752</v>
      </c>
    </row>
    <row r="82" spans="1:28">
      <c r="C82" s="251" t="s">
        <v>717</v>
      </c>
      <c r="AB82" s="251" t="s">
        <v>753</v>
      </c>
    </row>
    <row r="83" spans="1:28">
      <c r="AB83" s="251" t="s">
        <v>751</v>
      </c>
    </row>
    <row r="84" spans="1:28" ht="12">
      <c r="A84" s="276"/>
      <c r="B84" s="276"/>
      <c r="C84" s="276"/>
      <c r="D84" s="276"/>
      <c r="E84" s="276"/>
      <c r="F84" s="276"/>
      <c r="G84" s="276"/>
      <c r="H84" s="276"/>
      <c r="I84" s="276"/>
      <c r="J84" s="276"/>
      <c r="K84" s="276"/>
      <c r="L84" s="276"/>
      <c r="M84" s="276"/>
      <c r="N84" s="276"/>
      <c r="O84" s="276"/>
      <c r="P84" s="276"/>
      <c r="Q84" s="276"/>
      <c r="R84" s="276"/>
      <c r="S84" s="276"/>
      <c r="T84" s="276"/>
      <c r="U84" s="276"/>
      <c r="V84" s="276"/>
      <c r="W84" s="276"/>
      <c r="X84" s="276"/>
      <c r="Y84" s="276"/>
      <c r="Z84" s="276"/>
      <c r="AA84" s="276"/>
    </row>
    <row r="85" spans="1:28" ht="15.95" customHeight="1">
      <c r="A85" s="277"/>
      <c r="B85" s="277"/>
      <c r="C85" s="277"/>
      <c r="D85" s="277"/>
      <c r="E85" s="277"/>
      <c r="F85" s="277"/>
      <c r="G85" s="277"/>
      <c r="H85" s="277"/>
      <c r="I85" s="277"/>
      <c r="J85" s="277"/>
      <c r="K85" s="277"/>
      <c r="L85" s="277"/>
      <c r="M85" s="277"/>
      <c r="N85" s="277"/>
      <c r="O85" s="277"/>
      <c r="P85" s="277"/>
      <c r="Q85" s="277"/>
      <c r="R85" s="277"/>
      <c r="S85" s="277"/>
      <c r="T85" s="277"/>
      <c r="U85" s="277"/>
      <c r="V85" s="277"/>
      <c r="W85" s="277"/>
      <c r="X85" s="277"/>
      <c r="Y85" s="277"/>
      <c r="Z85" s="277"/>
      <c r="AA85" s="276"/>
    </row>
    <row r="86" spans="1:28" ht="15.95" customHeight="1">
      <c r="A86" s="277"/>
      <c r="B86" s="277"/>
      <c r="C86" s="277"/>
      <c r="D86" s="277"/>
      <c r="E86" s="277"/>
      <c r="F86" s="277"/>
      <c r="G86" s="277"/>
      <c r="H86" s="277"/>
      <c r="I86" s="277"/>
      <c r="J86" s="277"/>
      <c r="K86" s="277"/>
      <c r="L86" s="277"/>
      <c r="M86" s="277"/>
      <c r="N86" s="277"/>
      <c r="O86" s="277"/>
      <c r="P86" s="277"/>
      <c r="Q86" s="277"/>
      <c r="R86" s="277"/>
      <c r="S86" s="277"/>
      <c r="T86" s="277"/>
      <c r="U86" s="277"/>
      <c r="V86" s="277"/>
      <c r="W86" s="277"/>
      <c r="X86" s="277"/>
      <c r="Y86" s="277"/>
      <c r="Z86" s="277"/>
      <c r="AA86" s="276"/>
    </row>
    <row r="87" spans="1:28" ht="15.95" customHeight="1">
      <c r="A87" s="277"/>
      <c r="B87" s="277"/>
      <c r="C87" s="277"/>
      <c r="D87" s="277"/>
      <c r="E87" s="277"/>
      <c r="F87" s="277"/>
      <c r="G87" s="277"/>
      <c r="H87" s="277"/>
      <c r="I87" s="277"/>
      <c r="J87" s="277"/>
      <c r="K87" s="277"/>
      <c r="L87" s="277"/>
      <c r="M87" s="277"/>
      <c r="N87" s="277"/>
      <c r="O87" s="277"/>
      <c r="P87" s="277"/>
      <c r="Q87" s="277"/>
      <c r="R87" s="277"/>
      <c r="S87" s="277"/>
      <c r="T87" s="277"/>
      <c r="U87" s="277"/>
      <c r="V87" s="277"/>
      <c r="W87" s="277"/>
      <c r="X87" s="277"/>
      <c r="Y87" s="277"/>
      <c r="Z87" s="277"/>
      <c r="AA87" s="276"/>
    </row>
    <row r="88" spans="1:28" ht="15.95" customHeight="1">
      <c r="A88" s="277"/>
      <c r="B88" s="277"/>
      <c r="C88" s="277"/>
      <c r="D88" s="277"/>
      <c r="E88" s="277"/>
      <c r="F88" s="277"/>
      <c r="G88" s="277"/>
      <c r="H88" s="277"/>
      <c r="I88" s="277"/>
      <c r="J88" s="277"/>
      <c r="K88" s="277"/>
      <c r="L88" s="277"/>
      <c r="M88" s="277"/>
      <c r="N88" s="277"/>
      <c r="O88" s="277"/>
      <c r="P88" s="277"/>
      <c r="Q88" s="277"/>
      <c r="R88" s="277"/>
      <c r="S88" s="277"/>
      <c r="T88" s="277"/>
      <c r="U88" s="277"/>
      <c r="V88" s="277"/>
      <c r="W88" s="277"/>
      <c r="X88" s="277"/>
      <c r="Y88" s="277"/>
      <c r="Z88" s="277"/>
      <c r="AA88" s="276"/>
    </row>
    <row r="89" spans="1:28" ht="15.95" customHeight="1">
      <c r="A89" s="277"/>
      <c r="B89" s="277"/>
      <c r="C89" s="982"/>
      <c r="D89" s="982"/>
      <c r="E89" s="982"/>
      <c r="F89" s="982"/>
      <c r="G89" s="277"/>
      <c r="H89" s="277"/>
      <c r="I89" s="277"/>
      <c r="J89" s="277"/>
      <c r="K89" s="277"/>
      <c r="L89" s="277"/>
      <c r="M89" s="277"/>
      <c r="N89" s="277"/>
      <c r="O89" s="277"/>
      <c r="P89" s="277"/>
      <c r="Q89" s="277"/>
      <c r="R89" s="277"/>
      <c r="S89" s="277"/>
      <c r="T89" s="277"/>
      <c r="U89" s="277"/>
      <c r="V89" s="277"/>
      <c r="W89" s="277"/>
      <c r="X89" s="277"/>
      <c r="Y89" s="277"/>
      <c r="Z89" s="277"/>
      <c r="AA89" s="276"/>
    </row>
    <row r="90" spans="1:28" ht="15.95" customHeight="1">
      <c r="A90" s="277"/>
      <c r="B90" s="277"/>
      <c r="C90" s="277"/>
      <c r="D90" s="424"/>
      <c r="E90" s="277"/>
      <c r="F90" s="277"/>
      <c r="G90" s="277"/>
      <c r="H90" s="261"/>
      <c r="I90" s="277"/>
      <c r="J90" s="277"/>
      <c r="K90" s="277"/>
      <c r="L90" s="277"/>
      <c r="M90" s="277"/>
      <c r="N90" s="277"/>
      <c r="O90" s="277"/>
      <c r="P90" s="277"/>
      <c r="Q90" s="277"/>
      <c r="R90" s="277"/>
      <c r="S90" s="277"/>
      <c r="T90" s="277"/>
      <c r="U90" s="277"/>
      <c r="V90" s="277"/>
      <c r="W90" s="277"/>
      <c r="X90" s="277"/>
      <c r="Y90" s="277"/>
      <c r="Z90" s="277"/>
      <c r="AA90" s="276"/>
    </row>
    <row r="91" spans="1:28" ht="15.95" customHeight="1">
      <c r="A91" s="277"/>
      <c r="B91" s="277"/>
      <c r="C91" s="277"/>
      <c r="D91" s="424"/>
      <c r="E91" s="277"/>
      <c r="F91" s="277"/>
      <c r="G91" s="277"/>
      <c r="H91" s="261"/>
      <c r="I91" s="277"/>
      <c r="J91" s="277"/>
      <c r="K91" s="277"/>
      <c r="L91" s="277"/>
      <c r="M91" s="277"/>
      <c r="N91" s="277"/>
      <c r="O91" s="277"/>
      <c r="P91" s="277"/>
      <c r="Q91" s="277"/>
      <c r="R91" s="277"/>
      <c r="S91" s="277"/>
      <c r="T91" s="277"/>
      <c r="U91" s="277"/>
      <c r="V91" s="277"/>
      <c r="W91" s="277"/>
      <c r="X91" s="277"/>
      <c r="Y91" s="277"/>
      <c r="Z91" s="277"/>
      <c r="AA91" s="276"/>
    </row>
    <row r="92" spans="1:28" ht="15.95" customHeight="1">
      <c r="A92" s="277"/>
      <c r="B92" s="277"/>
      <c r="C92" s="277"/>
      <c r="D92" s="425"/>
      <c r="E92" s="277"/>
      <c r="F92" s="277"/>
      <c r="G92" s="277"/>
      <c r="H92" s="261"/>
      <c r="I92" s="277"/>
      <c r="J92" s="277"/>
      <c r="K92" s="277"/>
      <c r="L92" s="277"/>
      <c r="M92" s="277"/>
      <c r="N92" s="277"/>
      <c r="O92" s="277"/>
      <c r="P92" s="277"/>
      <c r="Q92" s="277"/>
      <c r="R92" s="277"/>
      <c r="S92" s="277"/>
      <c r="T92" s="277"/>
      <c r="U92" s="277"/>
      <c r="V92" s="277"/>
      <c r="W92" s="277"/>
      <c r="X92" s="277"/>
      <c r="Y92" s="277"/>
      <c r="Z92" s="277"/>
      <c r="AA92" s="276"/>
    </row>
    <row r="93" spans="1:28" ht="15.95" customHeight="1">
      <c r="A93" s="277"/>
      <c r="B93" s="277"/>
      <c r="C93" s="277"/>
      <c r="D93" s="277"/>
      <c r="E93" s="277"/>
      <c r="F93" s="277"/>
      <c r="G93" s="277"/>
      <c r="H93" s="277"/>
      <c r="I93" s="277"/>
      <c r="J93" s="277"/>
      <c r="K93" s="277"/>
      <c r="L93" s="277"/>
      <c r="M93" s="277"/>
      <c r="N93" s="277"/>
      <c r="O93" s="277"/>
      <c r="P93" s="277"/>
      <c r="Q93" s="277"/>
      <c r="R93" s="277"/>
      <c r="S93" s="277"/>
      <c r="T93" s="277"/>
      <c r="U93" s="277"/>
      <c r="V93" s="277"/>
      <c r="W93" s="277"/>
      <c r="X93" s="277"/>
      <c r="Y93" s="277"/>
      <c r="Z93" s="277"/>
      <c r="AA93" s="276"/>
    </row>
    <row r="94" spans="1:28" ht="15.95" customHeight="1">
      <c r="A94" s="277"/>
      <c r="B94" s="277"/>
      <c r="C94" s="277"/>
      <c r="D94" s="277"/>
      <c r="E94" s="277"/>
      <c r="F94" s="277"/>
      <c r="G94" s="277"/>
      <c r="H94" s="277"/>
      <c r="I94" s="277"/>
      <c r="J94" s="277"/>
      <c r="K94" s="277"/>
      <c r="L94" s="277"/>
      <c r="M94" s="277"/>
      <c r="N94" s="277"/>
      <c r="O94" s="277"/>
      <c r="P94" s="277"/>
      <c r="Q94" s="277"/>
      <c r="R94" s="277"/>
      <c r="S94" s="277"/>
      <c r="T94" s="277"/>
      <c r="U94" s="277"/>
      <c r="V94" s="277"/>
      <c r="W94" s="277"/>
      <c r="X94" s="277"/>
      <c r="Y94" s="277"/>
      <c r="Z94" s="277"/>
      <c r="AA94" s="276"/>
    </row>
    <row r="95" spans="1:28" ht="15.95" customHeight="1">
      <c r="A95" s="277"/>
      <c r="B95" s="277"/>
      <c r="C95" s="277"/>
      <c r="D95" s="277"/>
      <c r="E95" s="277"/>
      <c r="F95" s="277"/>
      <c r="G95" s="277"/>
      <c r="H95" s="277"/>
      <c r="I95" s="277"/>
      <c r="J95" s="277"/>
      <c r="K95" s="277"/>
      <c r="L95" s="277"/>
      <c r="M95" s="277"/>
      <c r="N95" s="277"/>
      <c r="O95" s="277"/>
      <c r="P95" s="277"/>
      <c r="Q95" s="277"/>
      <c r="R95" s="277"/>
      <c r="S95" s="277"/>
      <c r="T95" s="277"/>
      <c r="U95" s="277"/>
      <c r="V95" s="277"/>
      <c r="W95" s="277"/>
      <c r="X95" s="277"/>
      <c r="Y95" s="277"/>
      <c r="Z95" s="277"/>
      <c r="AA95" s="276"/>
    </row>
    <row r="96" spans="1:28" ht="15.95" customHeight="1">
      <c r="A96" s="277"/>
      <c r="B96" s="277"/>
      <c r="C96" s="277"/>
      <c r="D96" s="277"/>
      <c r="E96" s="277"/>
      <c r="F96" s="277"/>
      <c r="G96" s="277"/>
      <c r="H96" s="277"/>
      <c r="I96" s="277"/>
      <c r="J96" s="277"/>
      <c r="K96" s="277"/>
      <c r="L96" s="277"/>
      <c r="M96" s="277"/>
      <c r="N96" s="277"/>
      <c r="O96" s="277"/>
      <c r="P96" s="277"/>
      <c r="Q96" s="277"/>
      <c r="R96" s="277"/>
      <c r="S96" s="277"/>
      <c r="T96" s="277"/>
      <c r="U96" s="277"/>
      <c r="V96" s="277"/>
      <c r="W96" s="277"/>
      <c r="X96" s="277"/>
      <c r="Y96" s="277"/>
      <c r="Z96" s="277"/>
      <c r="AA96" s="276"/>
    </row>
    <row r="97" spans="1:27" ht="15.95" customHeight="1">
      <c r="A97" s="277"/>
      <c r="B97" s="277"/>
      <c r="C97" s="277"/>
      <c r="D97" s="277"/>
      <c r="E97" s="277"/>
      <c r="F97" s="277"/>
      <c r="G97" s="277"/>
      <c r="H97" s="277"/>
      <c r="I97" s="277"/>
      <c r="J97" s="277"/>
      <c r="K97" s="277"/>
      <c r="L97" s="277"/>
      <c r="M97" s="277"/>
      <c r="N97" s="277"/>
      <c r="O97" s="277"/>
      <c r="P97" s="277"/>
      <c r="Q97" s="277"/>
      <c r="R97" s="277"/>
      <c r="S97" s="277"/>
      <c r="T97" s="277"/>
      <c r="U97" s="277"/>
      <c r="V97" s="277"/>
      <c r="W97" s="277"/>
      <c r="X97" s="277"/>
      <c r="Y97" s="277"/>
      <c r="Z97" s="277"/>
      <c r="AA97" s="276"/>
    </row>
    <row r="98" spans="1:27" ht="15.95" customHeight="1">
      <c r="A98" s="277"/>
      <c r="B98" s="277"/>
      <c r="C98" s="982"/>
      <c r="D98" s="982"/>
      <c r="E98" s="982"/>
      <c r="F98" s="982"/>
      <c r="G98" s="982"/>
      <c r="H98" s="277"/>
      <c r="I98" s="277"/>
      <c r="J98" s="277"/>
      <c r="K98" s="982"/>
      <c r="L98" s="982"/>
      <c r="M98" s="982"/>
      <c r="N98" s="277"/>
      <c r="O98" s="277"/>
      <c r="P98" s="277"/>
      <c r="Q98" s="982"/>
      <c r="R98" s="982"/>
      <c r="S98" s="982"/>
      <c r="T98" s="982"/>
      <c r="U98" s="277"/>
      <c r="V98" s="277"/>
      <c r="W98" s="277"/>
      <c r="X98" s="982"/>
      <c r="Y98" s="982"/>
      <c r="Z98" s="982"/>
      <c r="AA98" s="276"/>
    </row>
    <row r="99" spans="1:27" ht="15.95" customHeight="1">
      <c r="A99" s="277"/>
      <c r="B99" s="277"/>
      <c r="C99" s="982"/>
      <c r="D99" s="982"/>
      <c r="E99" s="982"/>
      <c r="F99" s="982"/>
      <c r="G99" s="982"/>
      <c r="H99" s="982"/>
      <c r="I99" s="982"/>
      <c r="J99" s="982"/>
      <c r="K99" s="982"/>
      <c r="L99" s="982"/>
      <c r="M99" s="982"/>
      <c r="N99" s="277"/>
      <c r="O99" s="277"/>
      <c r="P99" s="277"/>
      <c r="Q99" s="982"/>
      <c r="R99" s="982"/>
      <c r="S99" s="982"/>
      <c r="T99" s="982"/>
      <c r="U99" s="982"/>
      <c r="V99" s="982"/>
      <c r="W99" s="982"/>
      <c r="X99" s="982"/>
      <c r="Y99" s="982"/>
      <c r="Z99" s="982"/>
      <c r="AA99" s="276"/>
    </row>
    <row r="100" spans="1:27" ht="15.95" customHeight="1">
      <c r="A100" s="277"/>
      <c r="B100" s="277"/>
      <c r="C100" s="982"/>
      <c r="D100" s="982"/>
      <c r="E100" s="982"/>
      <c r="F100" s="982"/>
      <c r="G100" s="982"/>
      <c r="H100" s="277"/>
      <c r="I100" s="277"/>
      <c r="J100" s="277"/>
      <c r="K100" s="982"/>
      <c r="L100" s="982"/>
      <c r="M100" s="982"/>
      <c r="N100" s="277"/>
      <c r="O100" s="277"/>
      <c r="P100" s="277"/>
      <c r="Q100" s="982"/>
      <c r="R100" s="982"/>
      <c r="S100" s="982"/>
      <c r="T100" s="982"/>
      <c r="U100" s="277"/>
      <c r="V100" s="277"/>
      <c r="W100" s="277"/>
      <c r="X100" s="982"/>
      <c r="Y100" s="982"/>
      <c r="Z100" s="982"/>
      <c r="AA100" s="276"/>
    </row>
    <row r="101" spans="1:27" ht="15.95" customHeight="1">
      <c r="A101" s="277"/>
      <c r="B101" s="277"/>
      <c r="C101" s="277"/>
      <c r="D101" s="277"/>
      <c r="E101" s="277"/>
      <c r="F101" s="277"/>
      <c r="G101" s="277"/>
      <c r="H101" s="277"/>
      <c r="I101" s="277"/>
      <c r="J101" s="277"/>
      <c r="K101" s="277"/>
      <c r="L101" s="982"/>
      <c r="M101" s="982"/>
      <c r="N101" s="277"/>
      <c r="O101" s="277"/>
      <c r="P101" s="277"/>
      <c r="Q101" s="277"/>
      <c r="R101" s="277"/>
      <c r="S101" s="277"/>
      <c r="T101" s="277"/>
      <c r="U101" s="277"/>
      <c r="V101" s="277"/>
      <c r="W101" s="277"/>
      <c r="X101" s="277"/>
      <c r="Y101" s="277"/>
      <c r="Z101" s="277"/>
      <c r="AA101" s="276"/>
    </row>
    <row r="102" spans="1:27" ht="15.95" customHeight="1">
      <c r="A102" s="277"/>
      <c r="B102" s="277"/>
      <c r="C102" s="277"/>
      <c r="D102" s="277"/>
      <c r="E102" s="277"/>
      <c r="F102" s="277"/>
      <c r="G102" s="277"/>
      <c r="H102" s="277"/>
      <c r="I102" s="277"/>
      <c r="J102" s="277"/>
      <c r="K102" s="277"/>
      <c r="L102" s="982"/>
      <c r="M102" s="982"/>
      <c r="N102" s="277"/>
      <c r="O102" s="277"/>
      <c r="P102" s="277"/>
      <c r="Q102" s="277"/>
      <c r="R102" s="277"/>
      <c r="S102" s="277"/>
      <c r="T102" s="277"/>
      <c r="U102" s="277"/>
      <c r="V102" s="277"/>
      <c r="W102" s="277"/>
      <c r="X102" s="277"/>
      <c r="Y102" s="277"/>
      <c r="Z102" s="277"/>
      <c r="AA102" s="276"/>
    </row>
    <row r="103" spans="1:27" ht="15.95" customHeight="1">
      <c r="A103" s="277"/>
      <c r="B103" s="277"/>
      <c r="C103" s="982"/>
      <c r="D103" s="982"/>
      <c r="E103" s="277"/>
      <c r="F103" s="982"/>
      <c r="G103" s="982"/>
      <c r="H103" s="277"/>
      <c r="I103" s="277"/>
      <c r="J103" s="277"/>
      <c r="K103" s="982"/>
      <c r="L103" s="982"/>
      <c r="M103" s="982"/>
      <c r="N103" s="277"/>
      <c r="O103" s="277"/>
      <c r="P103" s="277"/>
      <c r="Q103" s="982"/>
      <c r="R103" s="982"/>
      <c r="S103" s="982"/>
      <c r="T103" s="982"/>
      <c r="U103" s="277"/>
      <c r="V103" s="277"/>
      <c r="W103" s="277"/>
      <c r="X103" s="277"/>
      <c r="Y103" s="277"/>
      <c r="Z103" s="277"/>
      <c r="AA103" s="276"/>
    </row>
    <row r="104" spans="1:27" ht="15.95" customHeight="1">
      <c r="A104" s="277"/>
      <c r="B104" s="277"/>
      <c r="C104" s="982"/>
      <c r="D104" s="982"/>
      <c r="E104" s="277"/>
      <c r="F104" s="982"/>
      <c r="G104" s="982"/>
      <c r="H104" s="277"/>
      <c r="I104" s="277"/>
      <c r="J104" s="277"/>
      <c r="K104" s="982"/>
      <c r="L104" s="982"/>
      <c r="M104" s="982"/>
      <c r="N104" s="982"/>
      <c r="O104" s="982"/>
      <c r="P104" s="982"/>
      <c r="Q104" s="982"/>
      <c r="R104" s="982"/>
      <c r="S104" s="982"/>
      <c r="T104" s="982"/>
      <c r="U104" s="277"/>
      <c r="V104" s="277"/>
      <c r="W104" s="277"/>
      <c r="X104" s="277"/>
      <c r="Y104" s="277"/>
      <c r="Z104" s="277"/>
      <c r="AA104" s="276"/>
    </row>
    <row r="105" spans="1:27" ht="15.95" customHeight="1">
      <c r="A105" s="277"/>
      <c r="B105" s="277"/>
      <c r="C105" s="982"/>
      <c r="D105" s="982"/>
      <c r="E105" s="277"/>
      <c r="F105" s="982"/>
      <c r="G105" s="982"/>
      <c r="H105" s="277"/>
      <c r="I105" s="277"/>
      <c r="J105" s="277"/>
      <c r="K105" s="982"/>
      <c r="L105" s="982"/>
      <c r="M105" s="982"/>
      <c r="N105" s="277"/>
      <c r="O105" s="277"/>
      <c r="P105" s="277"/>
      <c r="Q105" s="982"/>
      <c r="R105" s="982"/>
      <c r="S105" s="982"/>
      <c r="T105" s="982"/>
      <c r="U105" s="277"/>
      <c r="V105" s="277"/>
      <c r="W105" s="277"/>
      <c r="X105" s="277"/>
      <c r="Y105" s="277"/>
      <c r="Z105" s="277"/>
      <c r="AA105" s="276"/>
    </row>
    <row r="106" spans="1:27" ht="15.95" customHeight="1">
      <c r="A106" s="277"/>
      <c r="B106" s="277"/>
      <c r="C106" s="277"/>
      <c r="D106" s="277"/>
      <c r="E106" s="27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6"/>
    </row>
    <row r="107" spans="1:27" ht="15.95" customHeight="1">
      <c r="A107" s="277"/>
      <c r="B107" s="277"/>
      <c r="C107" s="277"/>
      <c r="D107" s="277"/>
      <c r="E107" s="277"/>
      <c r="F107" s="277"/>
      <c r="G107" s="277"/>
      <c r="H107" s="277"/>
      <c r="I107" s="277"/>
      <c r="J107" s="277"/>
      <c r="K107" s="277"/>
      <c r="L107" s="277"/>
      <c r="M107" s="277"/>
      <c r="N107" s="277"/>
      <c r="O107" s="277"/>
      <c r="P107" s="277"/>
      <c r="Q107" s="277"/>
      <c r="R107" s="277"/>
      <c r="S107" s="277"/>
      <c r="T107" s="277"/>
      <c r="U107" s="277"/>
      <c r="V107" s="277"/>
      <c r="W107" s="277"/>
      <c r="X107" s="277"/>
      <c r="Y107" s="277"/>
      <c r="Z107" s="277"/>
      <c r="AA107" s="276"/>
    </row>
    <row r="108" spans="1:27" ht="15.95" customHeight="1">
      <c r="A108" s="277"/>
      <c r="B108" s="277"/>
      <c r="C108" s="277"/>
      <c r="D108" s="277"/>
      <c r="E108" s="277"/>
      <c r="F108" s="277"/>
      <c r="G108" s="277"/>
      <c r="H108" s="277"/>
      <c r="I108" s="277"/>
      <c r="J108" s="277"/>
      <c r="K108" s="277"/>
      <c r="L108" s="277"/>
      <c r="M108" s="277"/>
      <c r="N108" s="277"/>
      <c r="O108" s="277"/>
      <c r="P108" s="277"/>
      <c r="Q108" s="277"/>
      <c r="R108" s="277"/>
      <c r="S108" s="277"/>
      <c r="T108" s="277"/>
      <c r="U108" s="277"/>
      <c r="V108" s="277"/>
      <c r="W108" s="277"/>
      <c r="X108" s="277"/>
      <c r="Y108" s="277"/>
      <c r="Z108" s="277"/>
      <c r="AA108" s="276"/>
    </row>
    <row r="109" spans="1:27" ht="15.95" customHeight="1">
      <c r="A109" s="277"/>
      <c r="B109" s="277"/>
      <c r="C109" s="277"/>
      <c r="D109" s="277"/>
      <c r="E109" s="277"/>
      <c r="F109" s="277"/>
      <c r="G109" s="277"/>
      <c r="H109" s="277"/>
      <c r="I109" s="277"/>
      <c r="J109" s="277"/>
      <c r="K109" s="277"/>
      <c r="L109" s="277"/>
      <c r="M109" s="277"/>
      <c r="N109" s="277"/>
      <c r="O109" s="277"/>
      <c r="P109" s="277"/>
      <c r="Q109" s="277"/>
      <c r="R109" s="277"/>
      <c r="S109" s="277"/>
      <c r="T109" s="277"/>
      <c r="U109" s="277"/>
      <c r="V109" s="277"/>
      <c r="W109" s="277"/>
      <c r="X109" s="277"/>
      <c r="Y109" s="277"/>
      <c r="Z109" s="277"/>
      <c r="AA109" s="276"/>
    </row>
    <row r="110" spans="1:27" ht="15.95" customHeight="1">
      <c r="A110" s="277"/>
      <c r="B110" s="277"/>
      <c r="C110" s="277"/>
      <c r="D110" s="277"/>
      <c r="E110" s="277"/>
      <c r="F110" s="277"/>
      <c r="G110" s="277"/>
      <c r="H110" s="277"/>
      <c r="I110" s="277"/>
      <c r="J110" s="277"/>
      <c r="K110" s="277"/>
      <c r="L110" s="277"/>
      <c r="M110" s="277"/>
      <c r="N110" s="277"/>
      <c r="O110" s="277"/>
      <c r="P110" s="277"/>
      <c r="Q110" s="277"/>
      <c r="R110" s="277"/>
      <c r="S110" s="277"/>
      <c r="T110" s="277"/>
      <c r="U110" s="277"/>
      <c r="V110" s="277"/>
      <c r="W110" s="277"/>
      <c r="X110" s="277"/>
      <c r="Y110" s="277"/>
      <c r="Z110" s="277"/>
      <c r="AA110" s="276"/>
    </row>
    <row r="111" spans="1:27" ht="15.95" customHeight="1">
      <c r="A111" s="277"/>
      <c r="B111" s="277"/>
      <c r="C111" s="277"/>
      <c r="D111" s="277"/>
      <c r="E111" s="277"/>
      <c r="F111" s="277"/>
      <c r="G111" s="277"/>
      <c r="H111" s="277"/>
      <c r="I111" s="277"/>
      <c r="J111" s="277"/>
      <c r="K111" s="277"/>
      <c r="L111" s="277"/>
      <c r="M111" s="277"/>
      <c r="N111" s="277"/>
      <c r="O111" s="277"/>
      <c r="P111" s="277"/>
      <c r="Q111" s="277"/>
      <c r="R111" s="277"/>
      <c r="S111" s="277"/>
      <c r="T111" s="277"/>
      <c r="U111" s="277"/>
      <c r="V111" s="277"/>
      <c r="W111" s="277"/>
      <c r="X111" s="277"/>
      <c r="Y111" s="277"/>
      <c r="Z111" s="277"/>
      <c r="AA111" s="276"/>
    </row>
    <row r="112" spans="1:27" ht="15.95" customHeight="1">
      <c r="A112" s="277"/>
      <c r="B112" s="277"/>
      <c r="C112" s="277"/>
      <c r="D112" s="277"/>
      <c r="E112" s="277"/>
      <c r="F112" s="277"/>
      <c r="G112" s="277"/>
      <c r="H112" s="277"/>
      <c r="I112" s="277"/>
      <c r="J112" s="277"/>
      <c r="K112" s="277"/>
      <c r="L112" s="277"/>
      <c r="M112" s="277"/>
      <c r="N112" s="277"/>
      <c r="O112" s="277"/>
      <c r="P112" s="277"/>
      <c r="Q112" s="277"/>
      <c r="R112" s="277"/>
      <c r="S112" s="277"/>
      <c r="T112" s="277"/>
      <c r="U112" s="277"/>
      <c r="V112" s="277"/>
      <c r="W112" s="277"/>
      <c r="X112" s="277"/>
      <c r="Y112" s="277"/>
      <c r="Z112" s="277"/>
      <c r="AA112" s="276"/>
    </row>
    <row r="113" spans="1:27" ht="15.95" customHeight="1">
      <c r="A113" s="277"/>
      <c r="B113" s="277"/>
      <c r="C113" s="277"/>
      <c r="D113" s="277"/>
      <c r="E113" s="277"/>
      <c r="F113" s="277"/>
      <c r="G113" s="277"/>
      <c r="H113" s="277"/>
      <c r="I113" s="277"/>
      <c r="J113" s="277"/>
      <c r="K113" s="277"/>
      <c r="L113" s="277"/>
      <c r="M113" s="277"/>
      <c r="N113" s="277"/>
      <c r="O113" s="277"/>
      <c r="P113" s="277"/>
      <c r="Q113" s="277"/>
      <c r="R113" s="277"/>
      <c r="S113" s="277"/>
      <c r="T113" s="277"/>
      <c r="U113" s="277"/>
      <c r="V113" s="277"/>
      <c r="W113" s="277"/>
      <c r="X113" s="277"/>
      <c r="Y113" s="277"/>
      <c r="Z113" s="277"/>
      <c r="AA113" s="276"/>
    </row>
    <row r="114" spans="1:27" ht="15.95" customHeight="1">
      <c r="A114" s="277"/>
      <c r="B114" s="277"/>
      <c r="C114" s="277"/>
      <c r="D114" s="277"/>
      <c r="E114" s="277"/>
      <c r="F114" s="277"/>
      <c r="G114" s="277"/>
      <c r="H114" s="277"/>
      <c r="I114" s="277"/>
      <c r="J114" s="277"/>
      <c r="K114" s="277"/>
      <c r="L114" s="277"/>
      <c r="M114" s="277"/>
      <c r="N114" s="277"/>
      <c r="O114" s="277"/>
      <c r="P114" s="277"/>
      <c r="Q114" s="277"/>
      <c r="R114" s="277"/>
      <c r="S114" s="277"/>
      <c r="T114" s="277"/>
      <c r="U114" s="277"/>
      <c r="V114" s="277"/>
      <c r="W114" s="277"/>
      <c r="X114" s="277"/>
      <c r="Y114" s="277"/>
      <c r="Z114" s="277"/>
      <c r="AA114" s="276"/>
    </row>
    <row r="115" spans="1:27" ht="15.95" customHeight="1">
      <c r="A115" s="277"/>
      <c r="B115" s="277"/>
      <c r="C115" s="277"/>
      <c r="D115" s="277"/>
      <c r="E115" s="277"/>
      <c r="F115" s="277"/>
      <c r="G115" s="277"/>
      <c r="H115" s="277"/>
      <c r="I115" s="277"/>
      <c r="J115" s="277"/>
      <c r="K115" s="277"/>
      <c r="L115" s="277"/>
      <c r="M115" s="277"/>
      <c r="N115" s="277"/>
      <c r="O115" s="277"/>
      <c r="P115" s="277"/>
      <c r="Q115" s="277"/>
      <c r="R115" s="277"/>
      <c r="S115" s="277"/>
      <c r="T115" s="277"/>
      <c r="U115" s="277"/>
      <c r="V115" s="277"/>
      <c r="W115" s="277"/>
      <c r="X115" s="277"/>
      <c r="Y115" s="277"/>
      <c r="Z115" s="277"/>
      <c r="AA115" s="276"/>
    </row>
    <row r="116" spans="1:27" ht="15.95" customHeight="1">
      <c r="A116" s="277"/>
      <c r="B116" s="277"/>
      <c r="C116" s="277"/>
      <c r="D116" s="277"/>
      <c r="E116" s="277"/>
      <c r="F116" s="277"/>
      <c r="G116" s="277"/>
      <c r="H116" s="277"/>
      <c r="I116" s="277"/>
      <c r="J116" s="277"/>
      <c r="K116" s="277"/>
      <c r="L116" s="277"/>
      <c r="M116" s="277"/>
      <c r="N116" s="277"/>
      <c r="O116" s="277"/>
      <c r="P116" s="277"/>
      <c r="Q116" s="277"/>
      <c r="R116" s="277"/>
      <c r="S116" s="277"/>
      <c r="T116" s="277"/>
      <c r="U116" s="277"/>
      <c r="V116" s="277"/>
      <c r="W116" s="277"/>
      <c r="X116" s="277"/>
      <c r="Y116" s="277"/>
      <c r="Z116" s="277"/>
      <c r="AA116" s="276"/>
    </row>
    <row r="117" spans="1:27" ht="15.95" customHeight="1">
      <c r="A117" s="277"/>
      <c r="B117" s="277"/>
      <c r="C117" s="277"/>
      <c r="D117" s="277"/>
      <c r="E117" s="277"/>
      <c r="F117" s="277"/>
      <c r="G117" s="277"/>
      <c r="H117" s="277"/>
      <c r="I117" s="277"/>
      <c r="J117" s="277"/>
      <c r="K117" s="277"/>
      <c r="L117" s="277"/>
      <c r="M117" s="277"/>
      <c r="N117" s="277"/>
      <c r="O117" s="277"/>
      <c r="P117" s="277"/>
      <c r="Q117" s="277"/>
      <c r="R117" s="277"/>
      <c r="S117" s="277"/>
      <c r="T117" s="277"/>
      <c r="U117" s="277"/>
      <c r="V117" s="277"/>
      <c r="W117" s="277"/>
      <c r="X117" s="277"/>
      <c r="Y117" s="277"/>
      <c r="Z117" s="277"/>
      <c r="AA117" s="276"/>
    </row>
    <row r="118" spans="1:27" ht="15.95" customHeight="1">
      <c r="A118" s="277"/>
      <c r="B118" s="277"/>
      <c r="C118" s="277"/>
      <c r="D118" s="277"/>
      <c r="E118" s="277"/>
      <c r="F118" s="277"/>
      <c r="G118" s="277"/>
      <c r="H118" s="277"/>
      <c r="I118" s="277"/>
      <c r="J118" s="277"/>
      <c r="K118" s="277"/>
      <c r="L118" s="277"/>
      <c r="M118" s="277"/>
      <c r="N118" s="277"/>
      <c r="O118" s="277"/>
      <c r="P118" s="277"/>
      <c r="Q118" s="277"/>
      <c r="R118" s="277"/>
      <c r="S118" s="277"/>
      <c r="T118" s="277"/>
      <c r="U118" s="277"/>
      <c r="V118" s="277"/>
      <c r="W118" s="277"/>
      <c r="X118" s="277"/>
      <c r="Y118" s="277"/>
      <c r="Z118" s="277"/>
      <c r="AA118" s="276"/>
    </row>
    <row r="119" spans="1:27" ht="15.95" customHeight="1">
      <c r="A119" s="277"/>
      <c r="B119" s="277"/>
      <c r="C119" s="277"/>
      <c r="D119" s="277"/>
      <c r="E119" s="277"/>
      <c r="F119" s="277"/>
      <c r="G119" s="277"/>
      <c r="H119" s="277"/>
      <c r="I119" s="277"/>
      <c r="J119" s="277"/>
      <c r="K119" s="277"/>
      <c r="L119" s="277"/>
      <c r="M119" s="277"/>
      <c r="N119" s="277"/>
      <c r="O119" s="277"/>
      <c r="P119" s="277"/>
      <c r="Q119" s="277"/>
      <c r="R119" s="277"/>
      <c r="S119" s="277"/>
      <c r="T119" s="277"/>
      <c r="U119" s="277"/>
      <c r="V119" s="277"/>
      <c r="W119" s="277"/>
      <c r="X119" s="277"/>
      <c r="Y119" s="277"/>
      <c r="Z119" s="277"/>
      <c r="AA119" s="276"/>
    </row>
    <row r="120" spans="1:27" ht="15.95" customHeight="1">
      <c r="A120" s="277"/>
      <c r="B120" s="277"/>
      <c r="C120" s="277"/>
      <c r="D120" s="277"/>
      <c r="E120" s="277"/>
      <c r="F120" s="277"/>
      <c r="G120" s="277"/>
      <c r="H120" s="277"/>
      <c r="I120" s="277"/>
      <c r="J120" s="277"/>
      <c r="K120" s="277"/>
      <c r="L120" s="277"/>
      <c r="M120" s="277"/>
      <c r="N120" s="277"/>
      <c r="O120" s="277"/>
      <c r="P120" s="277"/>
      <c r="Q120" s="277"/>
      <c r="R120" s="277"/>
      <c r="S120" s="277"/>
      <c r="T120" s="277"/>
      <c r="U120" s="277"/>
      <c r="V120" s="277"/>
      <c r="W120" s="277"/>
      <c r="X120" s="277"/>
      <c r="Y120" s="277"/>
      <c r="Z120" s="277"/>
      <c r="AA120" s="276"/>
    </row>
    <row r="121" spans="1:27" ht="15.95" customHeight="1">
      <c r="A121" s="277"/>
      <c r="B121" s="277"/>
      <c r="C121" s="277"/>
      <c r="D121" s="277"/>
      <c r="E121" s="277"/>
      <c r="F121" s="277"/>
      <c r="G121" s="277"/>
      <c r="H121" s="277"/>
      <c r="I121" s="277"/>
      <c r="J121" s="277"/>
      <c r="K121" s="277"/>
      <c r="L121" s="277"/>
      <c r="M121" s="277"/>
      <c r="N121" s="277"/>
      <c r="O121" s="277"/>
      <c r="P121" s="277"/>
      <c r="Q121" s="277"/>
      <c r="R121" s="277"/>
      <c r="S121" s="277"/>
      <c r="T121" s="277"/>
      <c r="U121" s="277"/>
      <c r="V121" s="277"/>
      <c r="W121" s="277"/>
      <c r="X121" s="277"/>
      <c r="Y121" s="277"/>
      <c r="Z121" s="277"/>
      <c r="AA121" s="276"/>
    </row>
    <row r="122" spans="1:27" ht="15.95" customHeight="1">
      <c r="A122" s="277"/>
      <c r="B122" s="277"/>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6"/>
    </row>
    <row r="123" spans="1:27" ht="15.95" customHeight="1">
      <c r="A123" s="277"/>
      <c r="B123" s="277"/>
      <c r="C123" s="982"/>
      <c r="D123" s="982"/>
      <c r="E123" s="982"/>
      <c r="F123" s="982"/>
      <c r="G123" s="277"/>
      <c r="H123" s="277"/>
      <c r="I123" s="277"/>
      <c r="J123" s="277"/>
      <c r="K123" s="277"/>
      <c r="L123" s="277"/>
      <c r="M123" s="277"/>
      <c r="N123" s="277"/>
      <c r="O123" s="277"/>
      <c r="P123" s="277"/>
      <c r="Q123" s="277"/>
      <c r="R123" s="277"/>
      <c r="S123" s="277"/>
      <c r="T123" s="277"/>
      <c r="U123" s="277"/>
      <c r="V123" s="277"/>
      <c r="W123" s="277"/>
      <c r="X123" s="277"/>
      <c r="Y123" s="277"/>
      <c r="Z123" s="277"/>
      <c r="AA123" s="276"/>
    </row>
    <row r="124" spans="1:27" ht="15.95" customHeight="1">
      <c r="A124" s="277"/>
      <c r="B124" s="277"/>
      <c r="C124" s="982"/>
      <c r="D124" s="982"/>
      <c r="E124" s="982"/>
      <c r="F124" s="982"/>
      <c r="G124" s="277"/>
      <c r="H124" s="261"/>
      <c r="I124" s="277"/>
      <c r="J124" s="277"/>
      <c r="K124" s="277"/>
      <c r="L124" s="277"/>
      <c r="M124" s="277"/>
      <c r="N124" s="277"/>
      <c r="O124" s="277"/>
      <c r="P124" s="277"/>
      <c r="Q124" s="277"/>
      <c r="R124" s="277"/>
      <c r="S124" s="277"/>
      <c r="T124" s="277"/>
      <c r="U124" s="277"/>
      <c r="V124" s="277"/>
      <c r="W124" s="277"/>
      <c r="X124" s="277"/>
      <c r="Y124" s="277"/>
      <c r="Z124" s="277"/>
      <c r="AA124" s="276"/>
    </row>
    <row r="125" spans="1:27" ht="15.95" customHeight="1">
      <c r="A125" s="277"/>
      <c r="B125" s="277"/>
      <c r="C125" s="277"/>
      <c r="D125" s="424"/>
      <c r="E125" s="277"/>
      <c r="F125" s="277"/>
      <c r="G125" s="277"/>
      <c r="H125" s="261"/>
      <c r="I125" s="277"/>
      <c r="J125" s="277"/>
      <c r="K125" s="277"/>
      <c r="L125" s="277"/>
      <c r="M125" s="277"/>
      <c r="N125" s="277"/>
      <c r="O125" s="277"/>
      <c r="P125" s="277"/>
      <c r="Q125" s="277"/>
      <c r="R125" s="277"/>
      <c r="S125" s="277"/>
      <c r="T125" s="277"/>
      <c r="U125" s="277"/>
      <c r="V125" s="277"/>
      <c r="W125" s="277"/>
      <c r="X125" s="277"/>
      <c r="Y125" s="277"/>
      <c r="Z125" s="277"/>
      <c r="AA125" s="276"/>
    </row>
    <row r="126" spans="1:27" ht="15.95" customHeight="1">
      <c r="A126" s="277"/>
      <c r="B126" s="277"/>
      <c r="C126" s="277"/>
      <c r="D126" s="425"/>
      <c r="E126" s="277"/>
      <c r="F126" s="277"/>
      <c r="G126" s="277"/>
      <c r="H126" s="261"/>
      <c r="I126" s="277"/>
      <c r="J126" s="277"/>
      <c r="K126" s="277"/>
      <c r="L126" s="277"/>
      <c r="M126" s="277"/>
      <c r="N126" s="277"/>
      <c r="O126" s="277"/>
      <c r="P126" s="277"/>
      <c r="Q126" s="277"/>
      <c r="R126" s="277"/>
      <c r="S126" s="277"/>
      <c r="T126" s="277"/>
      <c r="U126" s="277"/>
      <c r="V126" s="277"/>
      <c r="W126" s="277"/>
      <c r="X126" s="277"/>
      <c r="Y126" s="277"/>
      <c r="Z126" s="277"/>
      <c r="AA126" s="276"/>
    </row>
    <row r="127" spans="1:27" ht="15.95" customHeight="1">
      <c r="A127" s="277"/>
      <c r="B127" s="277"/>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6"/>
    </row>
    <row r="128" spans="1:27" ht="12">
      <c r="A128" s="277"/>
      <c r="B128" s="277"/>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6"/>
    </row>
    <row r="129" spans="1:27" ht="12">
      <c r="A129" s="277"/>
      <c r="B129" s="277"/>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6"/>
    </row>
    <row r="130" spans="1:27" ht="12">
      <c r="A130" s="277"/>
      <c r="B130" s="27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6"/>
    </row>
    <row r="131" spans="1:27" ht="12">
      <c r="A131" s="277"/>
      <c r="B131" s="277"/>
      <c r="C131" s="277"/>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6"/>
    </row>
    <row r="132" spans="1:27" ht="12">
      <c r="A132" s="277"/>
      <c r="B132" s="277"/>
      <c r="C132" s="277"/>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6"/>
    </row>
    <row r="133" spans="1:27" ht="12">
      <c r="A133" s="276"/>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row>
    <row r="134" spans="1:27" ht="12">
      <c r="A134" s="276"/>
      <c r="B134" s="276"/>
      <c r="C134" s="276"/>
      <c r="D134" s="276"/>
      <c r="E134" s="276"/>
      <c r="F134" s="276"/>
      <c r="G134" s="276"/>
      <c r="H134" s="276"/>
      <c r="I134" s="276"/>
      <c r="J134" s="276"/>
      <c r="K134" s="276"/>
      <c r="L134" s="276"/>
      <c r="M134" s="276"/>
      <c r="N134" s="276"/>
      <c r="O134" s="276"/>
      <c r="P134" s="276"/>
      <c r="Q134" s="276"/>
      <c r="R134" s="276"/>
      <c r="S134" s="276"/>
      <c r="T134" s="276"/>
      <c r="U134" s="276"/>
      <c r="V134" s="276"/>
      <c r="W134" s="276"/>
      <c r="X134" s="276"/>
      <c r="Y134" s="276"/>
      <c r="Z134" s="276"/>
      <c r="AA134" s="276"/>
    </row>
    <row r="135" spans="1:27" ht="12">
      <c r="A135" s="276"/>
      <c r="B135" s="276"/>
      <c r="C135" s="276"/>
      <c r="D135" s="276"/>
      <c r="E135" s="276"/>
      <c r="F135" s="276"/>
      <c r="G135" s="276"/>
      <c r="H135" s="276"/>
      <c r="I135" s="276"/>
      <c r="J135" s="276"/>
      <c r="K135" s="276"/>
      <c r="L135" s="276"/>
      <c r="M135" s="276"/>
      <c r="N135" s="276"/>
      <c r="O135" s="276"/>
      <c r="P135" s="276"/>
      <c r="Q135" s="276"/>
      <c r="R135" s="276"/>
      <c r="S135" s="276"/>
      <c r="T135" s="276"/>
      <c r="U135" s="276"/>
      <c r="V135" s="276"/>
      <c r="W135" s="276"/>
      <c r="X135" s="276"/>
      <c r="Y135" s="276"/>
      <c r="Z135" s="276"/>
      <c r="AA135" s="276"/>
    </row>
    <row r="136" spans="1:27" ht="12">
      <c r="A136" s="276"/>
      <c r="B136" s="276"/>
      <c r="C136" s="276"/>
      <c r="D136" s="276"/>
      <c r="E136" s="276"/>
      <c r="F136" s="276"/>
      <c r="G136" s="276"/>
      <c r="H136" s="276"/>
      <c r="I136" s="276"/>
      <c r="J136" s="276"/>
      <c r="K136" s="276"/>
      <c r="L136" s="276"/>
      <c r="M136" s="276"/>
      <c r="N136" s="276"/>
      <c r="O136" s="276"/>
      <c r="P136" s="276"/>
      <c r="Q136" s="276"/>
      <c r="R136" s="276"/>
      <c r="S136" s="276"/>
      <c r="T136" s="276"/>
      <c r="U136" s="276"/>
      <c r="V136" s="276"/>
      <c r="W136" s="276"/>
      <c r="X136" s="276"/>
      <c r="Y136" s="276"/>
      <c r="Z136" s="276"/>
      <c r="AA136" s="276"/>
    </row>
    <row r="137" spans="1:27" ht="12">
      <c r="A137" s="276"/>
      <c r="B137" s="276"/>
      <c r="C137" s="276"/>
      <c r="D137" s="276"/>
      <c r="E137" s="276"/>
      <c r="F137" s="276"/>
      <c r="G137" s="276"/>
      <c r="H137" s="276"/>
      <c r="I137" s="276"/>
      <c r="J137" s="276"/>
      <c r="K137" s="276"/>
      <c r="L137" s="276"/>
      <c r="M137" s="276"/>
      <c r="N137" s="276"/>
      <c r="O137" s="276"/>
      <c r="P137" s="276"/>
      <c r="Q137" s="276"/>
      <c r="R137" s="276"/>
      <c r="S137" s="276"/>
      <c r="T137" s="276"/>
      <c r="U137" s="276"/>
      <c r="V137" s="276"/>
      <c r="W137" s="276"/>
      <c r="X137" s="276"/>
      <c r="Y137" s="276"/>
      <c r="Z137" s="276"/>
      <c r="AA137" s="276"/>
    </row>
    <row r="138" spans="1:27" ht="12">
      <c r="A138" s="276"/>
      <c r="B138" s="276"/>
      <c r="C138" s="276"/>
      <c r="D138" s="276"/>
      <c r="E138" s="276"/>
      <c r="F138" s="276"/>
      <c r="G138" s="276"/>
      <c r="H138" s="276"/>
      <c r="I138" s="276"/>
      <c r="J138" s="276"/>
      <c r="K138" s="276"/>
      <c r="L138" s="276"/>
      <c r="M138" s="276"/>
      <c r="N138" s="276"/>
      <c r="O138" s="276"/>
      <c r="P138" s="276"/>
      <c r="Q138" s="276"/>
      <c r="R138" s="276"/>
      <c r="S138" s="276"/>
      <c r="T138" s="276"/>
      <c r="U138" s="276"/>
      <c r="V138" s="276"/>
      <c r="W138" s="276"/>
      <c r="X138" s="276"/>
      <c r="Y138" s="276"/>
      <c r="Z138" s="276"/>
      <c r="AA138" s="276"/>
    </row>
    <row r="139" spans="1:27" ht="12">
      <c r="A139" s="276"/>
      <c r="B139" s="276"/>
      <c r="C139" s="276"/>
      <c r="D139" s="276"/>
      <c r="E139" s="276"/>
      <c r="F139" s="276"/>
      <c r="G139" s="276"/>
      <c r="H139" s="276"/>
      <c r="I139" s="276"/>
      <c r="J139" s="276"/>
      <c r="K139" s="276"/>
      <c r="L139" s="276"/>
      <c r="M139" s="276"/>
      <c r="N139" s="276"/>
      <c r="O139" s="276"/>
      <c r="P139" s="276"/>
      <c r="Q139" s="276"/>
      <c r="R139" s="276"/>
      <c r="S139" s="276"/>
      <c r="T139" s="276"/>
      <c r="U139" s="276"/>
      <c r="V139" s="276"/>
      <c r="W139" s="276"/>
      <c r="X139" s="276"/>
      <c r="Y139" s="276"/>
      <c r="Z139" s="276"/>
      <c r="AA139" s="276"/>
    </row>
    <row r="140" spans="1:27" ht="12">
      <c r="A140" s="276"/>
      <c r="B140" s="276"/>
      <c r="C140" s="276"/>
      <c r="D140" s="276"/>
      <c r="E140" s="276"/>
      <c r="F140" s="276"/>
      <c r="G140" s="276"/>
      <c r="H140" s="276"/>
      <c r="I140" s="276"/>
      <c r="J140" s="276"/>
      <c r="K140" s="276"/>
      <c r="L140" s="276"/>
      <c r="M140" s="276"/>
      <c r="N140" s="276"/>
      <c r="O140" s="276"/>
      <c r="P140" s="276"/>
      <c r="Q140" s="276"/>
      <c r="R140" s="276"/>
      <c r="S140" s="276"/>
      <c r="T140" s="276"/>
      <c r="U140" s="276"/>
      <c r="V140" s="276"/>
      <c r="W140" s="276"/>
      <c r="X140" s="276"/>
      <c r="Y140" s="276"/>
      <c r="Z140" s="276"/>
      <c r="AA140" s="276"/>
    </row>
    <row r="141" spans="1:27" ht="12">
      <c r="A141" s="276"/>
      <c r="B141" s="276"/>
      <c r="C141" s="276"/>
      <c r="D141" s="276"/>
      <c r="E141" s="276"/>
      <c r="F141" s="276"/>
      <c r="G141" s="276"/>
      <c r="H141" s="276"/>
      <c r="I141" s="276"/>
      <c r="J141" s="276"/>
      <c r="K141" s="276"/>
      <c r="L141" s="276"/>
      <c r="M141" s="276"/>
      <c r="N141" s="276"/>
      <c r="O141" s="276"/>
      <c r="P141" s="276"/>
      <c r="Q141" s="276"/>
      <c r="R141" s="276"/>
      <c r="S141" s="276"/>
      <c r="T141" s="276"/>
      <c r="U141" s="276"/>
      <c r="V141" s="276"/>
      <c r="W141" s="276"/>
      <c r="X141" s="276"/>
      <c r="Y141" s="276"/>
      <c r="Z141" s="276"/>
      <c r="AA141" s="276"/>
    </row>
    <row r="142" spans="1:27" ht="12">
      <c r="A142" s="276"/>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row>
    <row r="143" spans="1:27" ht="12">
      <c r="A143" s="276"/>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row>
    <row r="144" spans="1:27" ht="12">
      <c r="A144" s="276"/>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row>
    <row r="145" spans="1:27" ht="12">
      <c r="A145" s="276"/>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row>
    <row r="146" spans="1:27" ht="12">
      <c r="A146" s="276"/>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row>
    <row r="147" spans="1:27" ht="12">
      <c r="A147" s="276"/>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row>
    <row r="148" spans="1:27" ht="12">
      <c r="A148" s="276"/>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row>
    <row r="149" spans="1:27" ht="12">
      <c r="A149" s="276"/>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row>
    <row r="150" spans="1:27" ht="12">
      <c r="A150" s="276"/>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row>
    <row r="151" spans="1:27" ht="12">
      <c r="A151" s="276"/>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row>
    <row r="152" spans="1:27" ht="12">
      <c r="A152" s="276"/>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row>
    <row r="153" spans="1:27" ht="12">
      <c r="A153" s="276"/>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row>
    <row r="154" spans="1:27" ht="12">
      <c r="A154" s="276"/>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row>
    <row r="155" spans="1:27" ht="12">
      <c r="A155" s="276"/>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row>
    <row r="156" spans="1:27" ht="12">
      <c r="A156" s="276"/>
      <c r="B156" s="276"/>
      <c r="C156" s="276"/>
      <c r="D156" s="276"/>
      <c r="E156" s="276"/>
      <c r="F156" s="276"/>
      <c r="G156" s="276"/>
      <c r="H156" s="276"/>
      <c r="I156" s="276"/>
      <c r="J156" s="276"/>
      <c r="K156" s="276"/>
      <c r="L156" s="276"/>
      <c r="M156" s="276"/>
      <c r="N156" s="276"/>
      <c r="O156" s="276"/>
      <c r="P156" s="276"/>
      <c r="Q156" s="276"/>
      <c r="R156" s="276"/>
      <c r="S156" s="276"/>
      <c r="T156" s="276"/>
      <c r="U156" s="276"/>
      <c r="V156" s="276"/>
      <c r="W156" s="276"/>
      <c r="X156" s="276"/>
      <c r="Y156" s="276"/>
      <c r="Z156" s="276"/>
      <c r="AA156" s="276"/>
    </row>
    <row r="157" spans="1:27" ht="12">
      <c r="A157" s="276"/>
      <c r="B157" s="276"/>
      <c r="C157" s="276"/>
      <c r="D157" s="276"/>
      <c r="E157" s="276"/>
      <c r="F157" s="276"/>
      <c r="G157" s="276"/>
      <c r="H157" s="276"/>
      <c r="I157" s="276"/>
      <c r="J157" s="276"/>
      <c r="K157" s="276"/>
      <c r="L157" s="276"/>
      <c r="M157" s="276"/>
      <c r="N157" s="276"/>
      <c r="O157" s="276"/>
      <c r="P157" s="276"/>
      <c r="Q157" s="276"/>
      <c r="R157" s="276"/>
      <c r="S157" s="276"/>
      <c r="T157" s="276"/>
      <c r="U157" s="276"/>
      <c r="V157" s="276"/>
      <c r="W157" s="276"/>
      <c r="X157" s="276"/>
      <c r="Y157" s="276"/>
      <c r="Z157" s="276"/>
      <c r="AA157" s="276"/>
    </row>
    <row r="158" spans="1:27" ht="12">
      <c r="A158" s="276"/>
      <c r="B158" s="276"/>
      <c r="C158" s="276"/>
      <c r="D158" s="276"/>
      <c r="E158" s="276"/>
      <c r="F158" s="276"/>
      <c r="G158" s="276"/>
      <c r="H158" s="276"/>
      <c r="I158" s="276"/>
      <c r="J158" s="276"/>
      <c r="K158" s="276"/>
      <c r="L158" s="276"/>
      <c r="M158" s="276"/>
      <c r="N158" s="276"/>
      <c r="O158" s="276"/>
      <c r="P158" s="276"/>
      <c r="Q158" s="276"/>
      <c r="R158" s="276"/>
      <c r="S158" s="276"/>
      <c r="T158" s="276"/>
      <c r="U158" s="276"/>
      <c r="V158" s="276"/>
      <c r="W158" s="276"/>
      <c r="X158" s="276"/>
      <c r="Y158" s="276"/>
      <c r="Z158" s="276"/>
      <c r="AA158" s="276"/>
    </row>
  </sheetData>
  <mergeCells count="325">
    <mergeCell ref="B2:Z2"/>
    <mergeCell ref="B4:C4"/>
    <mergeCell ref="D4:H4"/>
    <mergeCell ref="I4:J4"/>
    <mergeCell ref="K4:O4"/>
    <mergeCell ref="P4:Q4"/>
    <mergeCell ref="R4:V4"/>
    <mergeCell ref="B6:C7"/>
    <mergeCell ref="E8:J8"/>
    <mergeCell ref="K8:L8"/>
    <mergeCell ref="M8:N8"/>
    <mergeCell ref="B5:C5"/>
    <mergeCell ref="D5:M5"/>
    <mergeCell ref="N5:O5"/>
    <mergeCell ref="P5:Z5"/>
    <mergeCell ref="Q8:Z8"/>
    <mergeCell ref="B9:D9"/>
    <mergeCell ref="E9:J9"/>
    <mergeCell ref="K9:L9"/>
    <mergeCell ref="M9:N9"/>
    <mergeCell ref="E10:J10"/>
    <mergeCell ref="K10:L10"/>
    <mergeCell ref="M10:N10"/>
    <mergeCell ref="R10:X10"/>
    <mergeCell ref="R13:U13"/>
    <mergeCell ref="X13:Z13"/>
    <mergeCell ref="B12:F12"/>
    <mergeCell ref="H12:M12"/>
    <mergeCell ref="B13:C13"/>
    <mergeCell ref="D13:F13"/>
    <mergeCell ref="H13:M13"/>
    <mergeCell ref="N13:Q13"/>
    <mergeCell ref="N12:Q12"/>
    <mergeCell ref="R12:U12"/>
    <mergeCell ref="V12:W12"/>
    <mergeCell ref="X12:Z12"/>
    <mergeCell ref="B17:C17"/>
    <mergeCell ref="D17:F17"/>
    <mergeCell ref="H17:M17"/>
    <mergeCell ref="N17:Q17"/>
    <mergeCell ref="X14:Z14"/>
    <mergeCell ref="R15:U15"/>
    <mergeCell ref="X15:Z15"/>
    <mergeCell ref="R17:U17"/>
    <mergeCell ref="X17:Z17"/>
    <mergeCell ref="R16:U16"/>
    <mergeCell ref="B14:C14"/>
    <mergeCell ref="D14:F14"/>
    <mergeCell ref="H14:M14"/>
    <mergeCell ref="N14:Q14"/>
    <mergeCell ref="R14:U14"/>
    <mergeCell ref="X16:Z16"/>
    <mergeCell ref="B15:C15"/>
    <mergeCell ref="D15:F15"/>
    <mergeCell ref="H15:M15"/>
    <mergeCell ref="N15:Q15"/>
    <mergeCell ref="B16:C16"/>
    <mergeCell ref="D16:F16"/>
    <mergeCell ref="H16:M16"/>
    <mergeCell ref="N16:Q16"/>
    <mergeCell ref="X18:Z18"/>
    <mergeCell ref="R19:U19"/>
    <mergeCell ref="X19:Z19"/>
    <mergeCell ref="R20:U20"/>
    <mergeCell ref="X20:Z20"/>
    <mergeCell ref="R21:U21"/>
    <mergeCell ref="X21:Z21"/>
    <mergeCell ref="B20:C20"/>
    <mergeCell ref="D20:F20"/>
    <mergeCell ref="B21:C21"/>
    <mergeCell ref="D21:F21"/>
    <mergeCell ref="H21:M21"/>
    <mergeCell ref="N21:Q21"/>
    <mergeCell ref="H20:M20"/>
    <mergeCell ref="N20:Q20"/>
    <mergeCell ref="B19:C19"/>
    <mergeCell ref="D19:F19"/>
    <mergeCell ref="H19:M19"/>
    <mergeCell ref="N19:Q19"/>
    <mergeCell ref="B18:C18"/>
    <mergeCell ref="D18:F18"/>
    <mergeCell ref="H18:M18"/>
    <mergeCell ref="N18:Q18"/>
    <mergeCell ref="R18:U18"/>
    <mergeCell ref="X22:Z22"/>
    <mergeCell ref="R23:U23"/>
    <mergeCell ref="X23:Z23"/>
    <mergeCell ref="R24:U24"/>
    <mergeCell ref="X24:Z24"/>
    <mergeCell ref="B24:C24"/>
    <mergeCell ref="D24:F24"/>
    <mergeCell ref="B25:C25"/>
    <mergeCell ref="D25:F25"/>
    <mergeCell ref="H25:M25"/>
    <mergeCell ref="N25:Q25"/>
    <mergeCell ref="H24:M24"/>
    <mergeCell ref="N24:Q24"/>
    <mergeCell ref="B23:C23"/>
    <mergeCell ref="D23:F23"/>
    <mergeCell ref="H23:M23"/>
    <mergeCell ref="N23:Q23"/>
    <mergeCell ref="B22:C22"/>
    <mergeCell ref="D22:F22"/>
    <mergeCell ref="H22:M22"/>
    <mergeCell ref="N22:Q22"/>
    <mergeCell ref="R22:U22"/>
    <mergeCell ref="R25:U25"/>
    <mergeCell ref="X25:Z25"/>
    <mergeCell ref="X30:Z30"/>
    <mergeCell ref="B29:C29"/>
    <mergeCell ref="D29:F29"/>
    <mergeCell ref="H29:M29"/>
    <mergeCell ref="X28:Z28"/>
    <mergeCell ref="I26:J26"/>
    <mergeCell ref="B27:F27"/>
    <mergeCell ref="H27:M27"/>
    <mergeCell ref="N27:Q27"/>
    <mergeCell ref="N29:Q29"/>
    <mergeCell ref="R27:U27"/>
    <mergeCell ref="V27:W27"/>
    <mergeCell ref="R29:U29"/>
    <mergeCell ref="X27:Z27"/>
    <mergeCell ref="B28:C28"/>
    <mergeCell ref="D28:F28"/>
    <mergeCell ref="H28:M28"/>
    <mergeCell ref="N28:Q28"/>
    <mergeCell ref="R28:U28"/>
    <mergeCell ref="X29:Z29"/>
    <mergeCell ref="D32:F32"/>
    <mergeCell ref="H32:M32"/>
    <mergeCell ref="N32:Q32"/>
    <mergeCell ref="B31:C31"/>
    <mergeCell ref="D31:F31"/>
    <mergeCell ref="H31:M31"/>
    <mergeCell ref="N31:Q31"/>
    <mergeCell ref="R31:U31"/>
    <mergeCell ref="B30:C30"/>
    <mergeCell ref="D30:F30"/>
    <mergeCell ref="H30:M30"/>
    <mergeCell ref="N30:Q30"/>
    <mergeCell ref="R30:U30"/>
    <mergeCell ref="D36:F36"/>
    <mergeCell ref="H36:M36"/>
    <mergeCell ref="N36:Q36"/>
    <mergeCell ref="B35:C35"/>
    <mergeCell ref="D35:F35"/>
    <mergeCell ref="H35:M35"/>
    <mergeCell ref="N35:Q35"/>
    <mergeCell ref="R35:U35"/>
    <mergeCell ref="X31:Z31"/>
    <mergeCell ref="R32:U32"/>
    <mergeCell ref="X32:Z32"/>
    <mergeCell ref="R33:U33"/>
    <mergeCell ref="X33:Z33"/>
    <mergeCell ref="R34:U34"/>
    <mergeCell ref="X34:Z34"/>
    <mergeCell ref="B33:C33"/>
    <mergeCell ref="D33:F33"/>
    <mergeCell ref="B34:C34"/>
    <mergeCell ref="D34:F34"/>
    <mergeCell ref="H34:M34"/>
    <mergeCell ref="N34:Q34"/>
    <mergeCell ref="H33:M33"/>
    <mergeCell ref="N33:Q33"/>
    <mergeCell ref="B32:C32"/>
    <mergeCell ref="D40:F40"/>
    <mergeCell ref="H40:M40"/>
    <mergeCell ref="N40:Q40"/>
    <mergeCell ref="B39:C39"/>
    <mergeCell ref="D39:F39"/>
    <mergeCell ref="H39:M39"/>
    <mergeCell ref="N39:Q39"/>
    <mergeCell ref="R39:U39"/>
    <mergeCell ref="X35:Z35"/>
    <mergeCell ref="R36:U36"/>
    <mergeCell ref="X36:Z36"/>
    <mergeCell ref="R37:U37"/>
    <mergeCell ref="X37:Z37"/>
    <mergeCell ref="R38:U38"/>
    <mergeCell ref="X38:Z38"/>
    <mergeCell ref="B37:C37"/>
    <mergeCell ref="D37:F37"/>
    <mergeCell ref="B38:C38"/>
    <mergeCell ref="D38:F38"/>
    <mergeCell ref="H38:M38"/>
    <mergeCell ref="N38:Q38"/>
    <mergeCell ref="H37:M37"/>
    <mergeCell ref="N37:Q37"/>
    <mergeCell ref="B36:C36"/>
    <mergeCell ref="D44:F44"/>
    <mergeCell ref="H44:M44"/>
    <mergeCell ref="N44:Q44"/>
    <mergeCell ref="B43:C43"/>
    <mergeCell ref="D43:F43"/>
    <mergeCell ref="H43:M43"/>
    <mergeCell ref="N43:Q43"/>
    <mergeCell ref="R43:U43"/>
    <mergeCell ref="X39:Z39"/>
    <mergeCell ref="R40:U40"/>
    <mergeCell ref="X40:Z40"/>
    <mergeCell ref="R41:U41"/>
    <mergeCell ref="X41:Z41"/>
    <mergeCell ref="R42:U42"/>
    <mergeCell ref="X42:Z42"/>
    <mergeCell ref="B41:C41"/>
    <mergeCell ref="D41:F41"/>
    <mergeCell ref="B42:C42"/>
    <mergeCell ref="D42:F42"/>
    <mergeCell ref="H42:M42"/>
    <mergeCell ref="N42:Q42"/>
    <mergeCell ref="H41:M41"/>
    <mergeCell ref="N41:Q41"/>
    <mergeCell ref="B40:C40"/>
    <mergeCell ref="R47:U47"/>
    <mergeCell ref="X47:Z47"/>
    <mergeCell ref="B51:C51"/>
    <mergeCell ref="E51:J51"/>
    <mergeCell ref="B47:C47"/>
    <mergeCell ref="D47:F47"/>
    <mergeCell ref="H47:M47"/>
    <mergeCell ref="N47:Q47"/>
    <mergeCell ref="X43:Z43"/>
    <mergeCell ref="R44:U44"/>
    <mergeCell ref="X44:Z44"/>
    <mergeCell ref="R45:U45"/>
    <mergeCell ref="X45:Z45"/>
    <mergeCell ref="R46:U46"/>
    <mergeCell ref="X46:Z46"/>
    <mergeCell ref="B45:C45"/>
    <mergeCell ref="D45:F45"/>
    <mergeCell ref="B46:C46"/>
    <mergeCell ref="D46:F46"/>
    <mergeCell ref="H46:M46"/>
    <mergeCell ref="N46:Q46"/>
    <mergeCell ref="H45:M45"/>
    <mergeCell ref="N45:Q45"/>
    <mergeCell ref="B44:C44"/>
    <mergeCell ref="B54:C55"/>
    <mergeCell ref="E54:I54"/>
    <mergeCell ref="K54:L54"/>
    <mergeCell ref="O54:R54"/>
    <mergeCell ref="E55:I55"/>
    <mergeCell ref="B52:C53"/>
    <mergeCell ref="E52:I52"/>
    <mergeCell ref="K52:L53"/>
    <mergeCell ref="M52:R52"/>
    <mergeCell ref="E53:I53"/>
    <mergeCell ref="M53:R53"/>
    <mergeCell ref="B56:D56"/>
    <mergeCell ref="E56:I56"/>
    <mergeCell ref="O56:R56"/>
    <mergeCell ref="P57:P61"/>
    <mergeCell ref="Q57:U57"/>
    <mergeCell ref="B59:D59"/>
    <mergeCell ref="E59:H59"/>
    <mergeCell ref="Q59:U59"/>
    <mergeCell ref="B61:D61"/>
    <mergeCell ref="E61:H61"/>
    <mergeCell ref="Q61:U61"/>
    <mergeCell ref="V61:Y61"/>
    <mergeCell ref="B63:E63"/>
    <mergeCell ref="G63:K63"/>
    <mergeCell ref="L63:P63"/>
    <mergeCell ref="Q63:U63"/>
    <mergeCell ref="V63:Z63"/>
    <mergeCell ref="V57:Y57"/>
    <mergeCell ref="B58:D58"/>
    <mergeCell ref="E58:H58"/>
    <mergeCell ref="J58:M58"/>
    <mergeCell ref="Q58:S58"/>
    <mergeCell ref="T58:U58"/>
    <mergeCell ref="V58:Y58"/>
    <mergeCell ref="V59:Y59"/>
    <mergeCell ref="B60:D60"/>
    <mergeCell ref="E60:H60"/>
    <mergeCell ref="L60:N60"/>
    <mergeCell ref="Q60:U60"/>
    <mergeCell ref="V60:Y60"/>
    <mergeCell ref="V64:Z64"/>
    <mergeCell ref="B65:E65"/>
    <mergeCell ref="G65:K65"/>
    <mergeCell ref="L65:P65"/>
    <mergeCell ref="Q65:U65"/>
    <mergeCell ref="V65:Z65"/>
    <mergeCell ref="B64:E64"/>
    <mergeCell ref="G64:K64"/>
    <mergeCell ref="L64:P64"/>
    <mergeCell ref="Q64:U64"/>
    <mergeCell ref="B69:D69"/>
    <mergeCell ref="E69:I69"/>
    <mergeCell ref="J69:M69"/>
    <mergeCell ref="N69:P69"/>
    <mergeCell ref="V66:Z66"/>
    <mergeCell ref="B68:D68"/>
    <mergeCell ref="E68:I68"/>
    <mergeCell ref="J68:M68"/>
    <mergeCell ref="N68:P68"/>
    <mergeCell ref="B66:E66"/>
    <mergeCell ref="G66:K66"/>
    <mergeCell ref="L66:P66"/>
    <mergeCell ref="Q66:U66"/>
    <mergeCell ref="B73:Z73"/>
    <mergeCell ref="B71:D71"/>
    <mergeCell ref="E71:I71"/>
    <mergeCell ref="J71:M71"/>
    <mergeCell ref="N71:P71"/>
    <mergeCell ref="B70:D70"/>
    <mergeCell ref="E70:I70"/>
    <mergeCell ref="J70:M70"/>
    <mergeCell ref="N70:P70"/>
    <mergeCell ref="C89:F89"/>
    <mergeCell ref="C123:F123"/>
    <mergeCell ref="C124:F124"/>
    <mergeCell ref="Q98:T100"/>
    <mergeCell ref="Q103:T105"/>
    <mergeCell ref="N104:P104"/>
    <mergeCell ref="X98:Z100"/>
    <mergeCell ref="U99:W99"/>
    <mergeCell ref="C98:G100"/>
    <mergeCell ref="F103:G105"/>
    <mergeCell ref="C103:D105"/>
    <mergeCell ref="K98:M100"/>
    <mergeCell ref="K103:M105"/>
    <mergeCell ref="H99:J99"/>
    <mergeCell ref="L101:M102"/>
  </mergeCells>
  <phoneticPr fontId="2"/>
  <printOptions horizontalCentered="1"/>
  <pageMargins left="0.74803149606299213" right="0.74803149606299213" top="0.78740157480314965" bottom="0.78740157480314965" header="0.51181102362204722" footer="0.51181102362204722"/>
  <pageSetup paperSize="9" scale="92" firstPageNumber="6" orientation="portrait" useFirstPageNumber="1" horizontalDpi="300" verticalDpi="300" r:id="rId1"/>
  <headerFooter alignWithMargins="0"/>
  <rowBreaks count="1" manualBreakCount="1">
    <brk id="83" max="2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21</vt:i4>
      </vt:variant>
    </vt:vector>
  </HeadingPairs>
  <TitlesOfParts>
    <vt:vector size="41" baseType="lpstr">
      <vt:lpstr>目録</vt:lpstr>
      <vt:lpstr>記載要領</vt:lpstr>
      <vt:lpstr>1-1施設と法人</vt:lpstr>
      <vt:lpstr>1-2施設と法人</vt:lpstr>
      <vt:lpstr>2用地</vt:lpstr>
      <vt:lpstr>3建物・設備</vt:lpstr>
      <vt:lpstr>【添付】経費内訳書</vt:lpstr>
      <vt:lpstr>4運営</vt:lpstr>
      <vt:lpstr>【添付】法人調書</vt:lpstr>
      <vt:lpstr>5資金計画</vt:lpstr>
      <vt:lpstr>【添付】機構借入申込計画概要 </vt:lpstr>
      <vt:lpstr>【添付】機構協議内容</vt:lpstr>
      <vt:lpstr>【添付】市中銀行協議内容</vt:lpstr>
      <vt:lpstr>【添付】申請額内訳</vt:lpstr>
      <vt:lpstr>▲申請額内訳 (幼保連携型安心こども)</vt:lpstr>
      <vt:lpstr>▲申請額内訳 (保育所型型安心こども)</vt:lpstr>
      <vt:lpstr>【添付】機構償還計画（月賦）</vt:lpstr>
      <vt:lpstr>【添付】償還計画(銀行)</vt:lpstr>
      <vt:lpstr>【添付】既往借入金の状況</vt:lpstr>
      <vt:lpstr>作業シート</vt:lpstr>
      <vt:lpstr>【添付】既往借入金の状況!Print_Area</vt:lpstr>
      <vt:lpstr>【添付】機構協議内容!Print_Area</vt:lpstr>
      <vt:lpstr>'【添付】機構借入申込計画概要 '!Print_Area</vt:lpstr>
      <vt:lpstr>'【添付】機構償還計画（月賦）'!Print_Area</vt:lpstr>
      <vt:lpstr>【添付】経費内訳書!Print_Area</vt:lpstr>
      <vt:lpstr>【添付】市中銀行協議内容!Print_Area</vt:lpstr>
      <vt:lpstr>'【添付】償還計画(銀行)'!Print_Area</vt:lpstr>
      <vt:lpstr>【添付】申請額内訳!Print_Area</vt:lpstr>
      <vt:lpstr>【添付】法人調書!Print_Area</vt:lpstr>
      <vt:lpstr>'▲申請額内訳 (保育所型型安心こども)'!Print_Area</vt:lpstr>
      <vt:lpstr>'▲申請額内訳 (幼保連携型安心こども)'!Print_Area</vt:lpstr>
      <vt:lpstr>'1-1施設と法人'!Print_Area</vt:lpstr>
      <vt:lpstr>'1-2施設と法人'!Print_Area</vt:lpstr>
      <vt:lpstr>'2用地'!Print_Area</vt:lpstr>
      <vt:lpstr>'3建物・設備'!Print_Area</vt:lpstr>
      <vt:lpstr>'4運営'!Print_Area</vt:lpstr>
      <vt:lpstr>'5資金計画'!Print_Area</vt:lpstr>
      <vt:lpstr>記載要領!Print_Area</vt:lpstr>
      <vt:lpstr>目録!Print_Area</vt:lpstr>
      <vt:lpstr>'【添付】機構償還計画（月賦）'!Print_Titles</vt:lpstr>
      <vt:lpstr>目録!Print_Titles</vt:lpstr>
    </vt:vector>
  </TitlesOfParts>
  <Company>倉敷市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aps12-042</dc:creator>
  <cp:lastModifiedBy>郡山　優樹</cp:lastModifiedBy>
  <cp:lastPrinted>2025-06-09T01:32:12Z</cp:lastPrinted>
  <dcterms:created xsi:type="dcterms:W3CDTF">2004-03-08T06:10:08Z</dcterms:created>
  <dcterms:modified xsi:type="dcterms:W3CDTF">2025-06-18T03:22:29Z</dcterms:modified>
</cp:coreProperties>
</file>